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3. Informacion Presupuestaria\"/>
    </mc:Choice>
  </mc:AlternateContent>
  <bookViews>
    <workbookView xWindow="-120" yWindow="-120" windowWidth="29040" windowHeight="15840"/>
  </bookViews>
  <sheets>
    <sheet name="IP-12" sheetId="1" r:id="rId1"/>
  </sheets>
  <definedNames>
    <definedName name="_xlnm.Print_Titles" localSheetId="0">'IP-12'!$1:$11</definedName>
  </definedNames>
  <calcPr calcId="162913"/>
</workbook>
</file>

<file path=xl/calcChain.xml><?xml version="1.0" encoding="utf-8"?>
<calcChain xmlns="http://schemas.openxmlformats.org/spreadsheetml/2006/main">
  <c r="H439" i="1" l="1"/>
  <c r="G439" i="1"/>
  <c r="F439" i="1"/>
  <c r="K439" i="1" s="1"/>
  <c r="E439" i="1"/>
  <c r="D439" i="1"/>
  <c r="K438" i="1"/>
  <c r="J438" i="1"/>
  <c r="H437" i="1"/>
  <c r="J437" i="1" s="1"/>
  <c r="G437" i="1"/>
  <c r="F437" i="1"/>
  <c r="K437" i="1" s="1"/>
  <c r="E437" i="1"/>
  <c r="D437" i="1"/>
  <c r="K436" i="1"/>
  <c r="J436" i="1"/>
  <c r="K435" i="1"/>
  <c r="J435" i="1"/>
  <c r="K434" i="1"/>
  <c r="H434" i="1"/>
  <c r="G434" i="1"/>
  <c r="F434" i="1"/>
  <c r="J434" i="1" s="1"/>
  <c r="E434" i="1"/>
  <c r="D434" i="1"/>
  <c r="K433" i="1"/>
  <c r="J433" i="1"/>
  <c r="K432" i="1"/>
  <c r="H432" i="1"/>
  <c r="J432" i="1" s="1"/>
  <c r="G432" i="1"/>
  <c r="F432" i="1"/>
  <c r="E432" i="1"/>
  <c r="D432" i="1"/>
  <c r="K431" i="1"/>
  <c r="J431" i="1"/>
  <c r="K430" i="1"/>
  <c r="J430" i="1"/>
  <c r="J429" i="1"/>
  <c r="H429" i="1"/>
  <c r="G429" i="1"/>
  <c r="F429" i="1"/>
  <c r="K429" i="1" s="1"/>
  <c r="E429" i="1"/>
  <c r="D429" i="1"/>
  <c r="K428" i="1"/>
  <c r="J428" i="1"/>
  <c r="K427" i="1"/>
  <c r="J427" i="1"/>
  <c r="K426" i="1"/>
  <c r="H426" i="1"/>
  <c r="J426" i="1" s="1"/>
  <c r="G426" i="1"/>
  <c r="F426" i="1"/>
  <c r="E426" i="1"/>
  <c r="D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H417" i="1"/>
  <c r="G417" i="1"/>
  <c r="F417" i="1"/>
  <c r="J417" i="1" s="1"/>
  <c r="E417" i="1"/>
  <c r="D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H408" i="1"/>
  <c r="G408" i="1"/>
  <c r="F408" i="1"/>
  <c r="K408" i="1" s="1"/>
  <c r="E408" i="1"/>
  <c r="D408" i="1"/>
  <c r="K407" i="1"/>
  <c r="H407" i="1"/>
  <c r="J407" i="1" s="1"/>
  <c r="G407" i="1"/>
  <c r="F407" i="1"/>
  <c r="E407" i="1"/>
  <c r="D407" i="1"/>
  <c r="K406" i="1"/>
  <c r="J406" i="1"/>
  <c r="K405" i="1"/>
  <c r="J405" i="1"/>
  <c r="K404" i="1"/>
  <c r="J404" i="1"/>
  <c r="H403" i="1"/>
  <c r="J403" i="1" s="1"/>
  <c r="G403" i="1"/>
  <c r="F403" i="1"/>
  <c r="K403" i="1" s="1"/>
  <c r="E403" i="1"/>
  <c r="D403" i="1"/>
  <c r="K402" i="1"/>
  <c r="J402" i="1"/>
  <c r="K401" i="1"/>
  <c r="J401" i="1"/>
  <c r="K400" i="1"/>
  <c r="J400" i="1"/>
  <c r="K399" i="1"/>
  <c r="J399" i="1"/>
  <c r="K398" i="1"/>
  <c r="J398" i="1"/>
  <c r="K397" i="1"/>
  <c r="H397" i="1"/>
  <c r="J397" i="1" s="1"/>
  <c r="G397" i="1"/>
  <c r="F397" i="1"/>
  <c r="E397" i="1"/>
  <c r="D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H390" i="1"/>
  <c r="J390" i="1" s="1"/>
  <c r="G390" i="1"/>
  <c r="F390" i="1"/>
  <c r="K390" i="1" s="1"/>
  <c r="E390" i="1"/>
  <c r="D390" i="1"/>
  <c r="J389" i="1"/>
  <c r="H389" i="1"/>
  <c r="G389" i="1"/>
  <c r="F389" i="1"/>
  <c r="K389" i="1" s="1"/>
  <c r="E389" i="1"/>
  <c r="D389" i="1"/>
  <c r="K388" i="1"/>
  <c r="J388" i="1"/>
  <c r="K387" i="1"/>
  <c r="J387" i="1"/>
  <c r="K386" i="1"/>
  <c r="J386" i="1"/>
  <c r="K385" i="1"/>
  <c r="H385" i="1"/>
  <c r="J385" i="1" s="1"/>
  <c r="G385" i="1"/>
  <c r="F385" i="1"/>
  <c r="E385" i="1"/>
  <c r="D385" i="1"/>
  <c r="K384" i="1"/>
  <c r="J384" i="1"/>
  <c r="K383" i="1"/>
  <c r="J383" i="1"/>
  <c r="J382" i="1"/>
  <c r="H382" i="1"/>
  <c r="G382" i="1"/>
  <c r="F382" i="1"/>
  <c r="K382" i="1" s="1"/>
  <c r="E382" i="1"/>
  <c r="D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H372" i="1"/>
  <c r="J372" i="1" s="1"/>
  <c r="G372" i="1"/>
  <c r="F372" i="1"/>
  <c r="E372" i="1"/>
  <c r="D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H362" i="1"/>
  <c r="J362" i="1" s="1"/>
  <c r="G362" i="1"/>
  <c r="F362" i="1"/>
  <c r="K362" i="1" s="1"/>
  <c r="E362" i="1"/>
  <c r="D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H355" i="1"/>
  <c r="G355" i="1"/>
  <c r="F355" i="1"/>
  <c r="K355" i="1" s="1"/>
  <c r="E355" i="1"/>
  <c r="D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H345" i="1"/>
  <c r="J345" i="1" s="1"/>
  <c r="G345" i="1"/>
  <c r="F345" i="1"/>
  <c r="K345" i="1" s="1"/>
  <c r="E345" i="1"/>
  <c r="D345" i="1"/>
  <c r="K344" i="1"/>
  <c r="J344" i="1"/>
  <c r="K343" i="1"/>
  <c r="J343" i="1"/>
  <c r="H342" i="1"/>
  <c r="G342" i="1"/>
  <c r="F342" i="1"/>
  <c r="K342" i="1" s="1"/>
  <c r="E342" i="1"/>
  <c r="D342" i="1"/>
  <c r="H341" i="1"/>
  <c r="J341" i="1" s="1"/>
  <c r="G341" i="1"/>
  <c r="F341" i="1"/>
  <c r="K341" i="1" s="1"/>
  <c r="E341" i="1"/>
  <c r="D341" i="1"/>
  <c r="K340" i="1"/>
  <c r="J340" i="1"/>
  <c r="K339" i="1"/>
  <c r="J339" i="1"/>
  <c r="H338" i="1"/>
  <c r="G338" i="1"/>
  <c r="F338" i="1"/>
  <c r="K338" i="1" s="1"/>
  <c r="E338" i="1"/>
  <c r="D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H329" i="1"/>
  <c r="G329" i="1"/>
  <c r="F329" i="1"/>
  <c r="J329" i="1" s="1"/>
  <c r="E329" i="1"/>
  <c r="D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H320" i="1"/>
  <c r="G320" i="1"/>
  <c r="F320" i="1"/>
  <c r="E320" i="1"/>
  <c r="D320" i="1"/>
  <c r="H319" i="1"/>
  <c r="J319" i="1" s="1"/>
  <c r="G319" i="1"/>
  <c r="F319" i="1"/>
  <c r="K319" i="1" s="1"/>
  <c r="E319" i="1"/>
  <c r="D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H309" i="1"/>
  <c r="J309" i="1" s="1"/>
  <c r="G309" i="1"/>
  <c r="F309" i="1"/>
  <c r="K309" i="1" s="1"/>
  <c r="E309" i="1"/>
  <c r="D309" i="1"/>
  <c r="K308" i="1"/>
  <c r="J308" i="1"/>
  <c r="K307" i="1"/>
  <c r="J307" i="1"/>
  <c r="K306" i="1"/>
  <c r="J306" i="1"/>
  <c r="K305" i="1"/>
  <c r="J305" i="1"/>
  <c r="K304" i="1"/>
  <c r="J304" i="1"/>
  <c r="H304" i="1"/>
  <c r="G304" i="1"/>
  <c r="F304" i="1"/>
  <c r="E304" i="1"/>
  <c r="D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H294" i="1"/>
  <c r="G294" i="1"/>
  <c r="F294" i="1"/>
  <c r="E294" i="1"/>
  <c r="D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H285" i="1"/>
  <c r="G285" i="1"/>
  <c r="F285" i="1"/>
  <c r="E285" i="1"/>
  <c r="D285" i="1"/>
  <c r="K284" i="1"/>
  <c r="J284" i="1"/>
  <c r="H283" i="1"/>
  <c r="J283" i="1" s="1"/>
  <c r="G283" i="1"/>
  <c r="F283" i="1"/>
  <c r="K283" i="1" s="1"/>
  <c r="E283" i="1"/>
  <c r="D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H276" i="1"/>
  <c r="J276" i="1" s="1"/>
  <c r="G276" i="1"/>
  <c r="F276" i="1"/>
  <c r="K276" i="1" s="1"/>
  <c r="E276" i="1"/>
  <c r="D276" i="1"/>
  <c r="K275" i="1"/>
  <c r="J275" i="1"/>
  <c r="K274" i="1"/>
  <c r="J274" i="1"/>
  <c r="H273" i="1"/>
  <c r="J273" i="1" s="1"/>
  <c r="G273" i="1"/>
  <c r="F273" i="1"/>
  <c r="K273" i="1" s="1"/>
  <c r="E273" i="1"/>
  <c r="D273" i="1"/>
  <c r="K272" i="1"/>
  <c r="J272" i="1"/>
  <c r="K271" i="1"/>
  <c r="J271" i="1"/>
  <c r="K270" i="1"/>
  <c r="J270" i="1"/>
  <c r="K269" i="1"/>
  <c r="J269" i="1"/>
  <c r="K268" i="1"/>
  <c r="J268" i="1"/>
  <c r="H268" i="1"/>
  <c r="G268" i="1"/>
  <c r="F268" i="1"/>
  <c r="E268" i="1"/>
  <c r="D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H261" i="1"/>
  <c r="G261" i="1"/>
  <c r="F261" i="1"/>
  <c r="E261" i="1"/>
  <c r="D261" i="1"/>
  <c r="H260" i="1"/>
  <c r="G260" i="1"/>
  <c r="F260" i="1"/>
  <c r="K260" i="1" s="1"/>
  <c r="E260" i="1"/>
  <c r="D260" i="1"/>
  <c r="K259" i="1"/>
  <c r="J259" i="1"/>
  <c r="K258" i="1"/>
  <c r="J258" i="1"/>
  <c r="K257" i="1"/>
  <c r="J257" i="1"/>
  <c r="H256" i="1"/>
  <c r="J256" i="1" s="1"/>
  <c r="G256" i="1"/>
  <c r="F256" i="1"/>
  <c r="K256" i="1" s="1"/>
  <c r="E256" i="1"/>
  <c r="D256" i="1"/>
  <c r="K255" i="1"/>
  <c r="J255" i="1"/>
  <c r="K254" i="1"/>
  <c r="J254" i="1"/>
  <c r="K253" i="1"/>
  <c r="J253" i="1"/>
  <c r="K252" i="1"/>
  <c r="J252" i="1"/>
  <c r="K251" i="1"/>
  <c r="J251" i="1"/>
  <c r="H250" i="1"/>
  <c r="G250" i="1"/>
  <c r="F250" i="1"/>
  <c r="K250" i="1" s="1"/>
  <c r="E250" i="1"/>
  <c r="D250" i="1"/>
  <c r="K249" i="1"/>
  <c r="J249" i="1"/>
  <c r="K248" i="1"/>
  <c r="H248" i="1"/>
  <c r="J248" i="1" s="1"/>
  <c r="G248" i="1"/>
  <c r="F248" i="1"/>
  <c r="E248" i="1"/>
  <c r="D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H240" i="1"/>
  <c r="J240" i="1" s="1"/>
  <c r="G240" i="1"/>
  <c r="F240" i="1"/>
  <c r="K240" i="1" s="1"/>
  <c r="E240" i="1"/>
  <c r="D240" i="1"/>
  <c r="K239" i="1"/>
  <c r="J239" i="1"/>
  <c r="K238" i="1"/>
  <c r="J238" i="1"/>
  <c r="K237" i="1"/>
  <c r="J237" i="1"/>
  <c r="H236" i="1"/>
  <c r="J236" i="1" s="1"/>
  <c r="G236" i="1"/>
  <c r="F236" i="1"/>
  <c r="K236" i="1" s="1"/>
  <c r="E236" i="1"/>
  <c r="D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H227" i="1"/>
  <c r="J227" i="1" s="1"/>
  <c r="G227" i="1"/>
  <c r="F227" i="1"/>
  <c r="E227" i="1"/>
  <c r="D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H217" i="1"/>
  <c r="J217" i="1" s="1"/>
  <c r="G217" i="1"/>
  <c r="F217" i="1"/>
  <c r="K217" i="1" s="1"/>
  <c r="E217" i="1"/>
  <c r="D217" i="1"/>
  <c r="K216" i="1"/>
  <c r="J216" i="1"/>
  <c r="K215" i="1"/>
  <c r="J215" i="1"/>
  <c r="K214" i="1"/>
  <c r="J214" i="1"/>
  <c r="K213" i="1"/>
  <c r="J213" i="1"/>
  <c r="K212" i="1"/>
  <c r="J212" i="1"/>
  <c r="K211" i="1"/>
  <c r="H211" i="1"/>
  <c r="J211" i="1" s="1"/>
  <c r="G211" i="1"/>
  <c r="F211" i="1"/>
  <c r="E211" i="1"/>
  <c r="D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H201" i="1"/>
  <c r="J201" i="1" s="1"/>
  <c r="G201" i="1"/>
  <c r="F201" i="1"/>
  <c r="K201" i="1" s="1"/>
  <c r="E201" i="1"/>
  <c r="D201" i="1"/>
  <c r="H200" i="1"/>
  <c r="J200" i="1" s="1"/>
  <c r="G200" i="1"/>
  <c r="F200" i="1"/>
  <c r="K200" i="1" s="1"/>
  <c r="E200" i="1"/>
  <c r="D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H190" i="1"/>
  <c r="K190" i="1" s="1"/>
  <c r="G190" i="1"/>
  <c r="F190" i="1"/>
  <c r="E190" i="1"/>
  <c r="D190" i="1"/>
  <c r="K189" i="1"/>
  <c r="J189" i="1"/>
  <c r="K188" i="1"/>
  <c r="J188" i="1"/>
  <c r="K187" i="1"/>
  <c r="J187" i="1"/>
  <c r="K186" i="1"/>
  <c r="J186" i="1"/>
  <c r="K185" i="1"/>
  <c r="J185" i="1"/>
  <c r="H184" i="1"/>
  <c r="J184" i="1" s="1"/>
  <c r="G184" i="1"/>
  <c r="F184" i="1"/>
  <c r="K184" i="1" s="1"/>
  <c r="E184" i="1"/>
  <c r="D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H174" i="1"/>
  <c r="K174" i="1" s="1"/>
  <c r="G174" i="1"/>
  <c r="F174" i="1"/>
  <c r="E174" i="1"/>
  <c r="D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H166" i="1"/>
  <c r="J166" i="1" s="1"/>
  <c r="G166" i="1"/>
  <c r="F166" i="1"/>
  <c r="E166" i="1"/>
  <c r="D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H156" i="1"/>
  <c r="J156" i="1" s="1"/>
  <c r="G156" i="1"/>
  <c r="F156" i="1"/>
  <c r="K156" i="1" s="1"/>
  <c r="E156" i="1"/>
  <c r="D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H146" i="1"/>
  <c r="J146" i="1" s="1"/>
  <c r="G146" i="1"/>
  <c r="F146" i="1"/>
  <c r="K146" i="1" s="1"/>
  <c r="E146" i="1"/>
  <c r="D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H136" i="1"/>
  <c r="K136" i="1" s="1"/>
  <c r="G136" i="1"/>
  <c r="F136" i="1"/>
  <c r="E136" i="1"/>
  <c r="D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H126" i="1"/>
  <c r="K126" i="1" s="1"/>
  <c r="G126" i="1"/>
  <c r="F126" i="1"/>
  <c r="E126" i="1"/>
  <c r="D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H116" i="1"/>
  <c r="G116" i="1"/>
  <c r="F116" i="1"/>
  <c r="E116" i="1"/>
  <c r="D116" i="1"/>
  <c r="K115" i="1"/>
  <c r="H115" i="1"/>
  <c r="J115" i="1" s="1"/>
  <c r="G115" i="1"/>
  <c r="F115" i="1"/>
  <c r="E115" i="1"/>
  <c r="D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H105" i="1"/>
  <c r="J105" i="1" s="1"/>
  <c r="G105" i="1"/>
  <c r="F105" i="1"/>
  <c r="K105" i="1" s="1"/>
  <c r="E105" i="1"/>
  <c r="D105" i="1"/>
  <c r="K104" i="1"/>
  <c r="J104" i="1"/>
  <c r="K103" i="1"/>
  <c r="J103" i="1"/>
  <c r="K102" i="1"/>
  <c r="J102" i="1"/>
  <c r="H101" i="1"/>
  <c r="J101" i="1" s="1"/>
  <c r="G101" i="1"/>
  <c r="F101" i="1"/>
  <c r="K101" i="1" s="1"/>
  <c r="E101" i="1"/>
  <c r="D101" i="1"/>
  <c r="K100" i="1"/>
  <c r="J100" i="1"/>
  <c r="K99" i="1"/>
  <c r="J99" i="1"/>
  <c r="K98" i="1"/>
  <c r="J98" i="1"/>
  <c r="K97" i="1"/>
  <c r="J97" i="1"/>
  <c r="K96" i="1"/>
  <c r="J96" i="1"/>
  <c r="H95" i="1"/>
  <c r="J95" i="1" s="1"/>
  <c r="G95" i="1"/>
  <c r="F95" i="1"/>
  <c r="K95" i="1" s="1"/>
  <c r="E95" i="1"/>
  <c r="D95" i="1"/>
  <c r="K94" i="1"/>
  <c r="J94" i="1"/>
  <c r="K93" i="1"/>
  <c r="J93" i="1"/>
  <c r="K92" i="1"/>
  <c r="H92" i="1"/>
  <c r="G92" i="1"/>
  <c r="F92" i="1"/>
  <c r="J92" i="1" s="1"/>
  <c r="E92" i="1"/>
  <c r="D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H84" i="1"/>
  <c r="J84" i="1" s="1"/>
  <c r="G84" i="1"/>
  <c r="F84" i="1"/>
  <c r="K84" i="1" s="1"/>
  <c r="E84" i="1"/>
  <c r="D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H74" i="1"/>
  <c r="J74" i="1" s="1"/>
  <c r="G74" i="1"/>
  <c r="F74" i="1"/>
  <c r="E74" i="1"/>
  <c r="D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H64" i="1"/>
  <c r="G64" i="1"/>
  <c r="F64" i="1"/>
  <c r="E64" i="1"/>
  <c r="D64" i="1"/>
  <c r="K63" i="1"/>
  <c r="J63" i="1"/>
  <c r="K62" i="1"/>
  <c r="J62" i="1"/>
  <c r="K61" i="1"/>
  <c r="J61" i="1"/>
  <c r="K60" i="1"/>
  <c r="H60" i="1"/>
  <c r="G60" i="1"/>
  <c r="F60" i="1"/>
  <c r="J60" i="1" s="1"/>
  <c r="E60" i="1"/>
  <c r="D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H51" i="1"/>
  <c r="G51" i="1"/>
  <c r="F51" i="1"/>
  <c r="E51" i="1"/>
  <c r="D51" i="1"/>
  <c r="K50" i="1"/>
  <c r="H50" i="1"/>
  <c r="G50" i="1"/>
  <c r="F50" i="1"/>
  <c r="J50" i="1" s="1"/>
  <c r="E50" i="1"/>
  <c r="D50" i="1"/>
  <c r="K49" i="1"/>
  <c r="J49" i="1"/>
  <c r="K48" i="1"/>
  <c r="J48" i="1"/>
  <c r="K47" i="1"/>
  <c r="J47" i="1"/>
  <c r="H47" i="1"/>
  <c r="G47" i="1"/>
  <c r="F47" i="1"/>
  <c r="E47" i="1"/>
  <c r="D47" i="1"/>
  <c r="K46" i="1"/>
  <c r="J46" i="1"/>
  <c r="H45" i="1"/>
  <c r="J45" i="1" s="1"/>
  <c r="G45" i="1"/>
  <c r="F45" i="1"/>
  <c r="K45" i="1" s="1"/>
  <c r="E45" i="1"/>
  <c r="D45" i="1"/>
  <c r="K44" i="1"/>
  <c r="J44" i="1"/>
  <c r="K43" i="1"/>
  <c r="J43" i="1"/>
  <c r="K42" i="1"/>
  <c r="J42" i="1"/>
  <c r="K41" i="1"/>
  <c r="J41" i="1"/>
  <c r="K40" i="1"/>
  <c r="J40" i="1"/>
  <c r="K39" i="1"/>
  <c r="J39" i="1"/>
  <c r="H38" i="1"/>
  <c r="J38" i="1" s="1"/>
  <c r="G38" i="1"/>
  <c r="F38" i="1"/>
  <c r="K38" i="1" s="1"/>
  <c r="E38" i="1"/>
  <c r="D38" i="1"/>
  <c r="K37" i="1"/>
  <c r="J37" i="1"/>
  <c r="K36" i="1"/>
  <c r="J36" i="1"/>
  <c r="K35" i="1"/>
  <c r="J35" i="1"/>
  <c r="K34" i="1"/>
  <c r="J34" i="1"/>
  <c r="K33" i="1"/>
  <c r="H33" i="1"/>
  <c r="G33" i="1"/>
  <c r="F33" i="1"/>
  <c r="J33" i="1" s="1"/>
  <c r="E33" i="1"/>
  <c r="D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H24" i="1"/>
  <c r="G24" i="1"/>
  <c r="F24" i="1"/>
  <c r="E24" i="1"/>
  <c r="D24" i="1"/>
  <c r="K23" i="1"/>
  <c r="J23" i="1"/>
  <c r="K22" i="1"/>
  <c r="J22" i="1"/>
  <c r="K21" i="1"/>
  <c r="J21" i="1"/>
  <c r="K20" i="1"/>
  <c r="J20" i="1"/>
  <c r="H19" i="1"/>
  <c r="J19" i="1" s="1"/>
  <c r="G19" i="1"/>
  <c r="F19" i="1"/>
  <c r="K19" i="1" s="1"/>
  <c r="E19" i="1"/>
  <c r="D19" i="1"/>
  <c r="K18" i="1"/>
  <c r="J18" i="1"/>
  <c r="K17" i="1"/>
  <c r="J17" i="1"/>
  <c r="K16" i="1"/>
  <c r="J16" i="1"/>
  <c r="K15" i="1"/>
  <c r="J15" i="1"/>
  <c r="J439" i="1" s="1"/>
  <c r="K14" i="1"/>
  <c r="J14" i="1"/>
  <c r="H14" i="1"/>
  <c r="G14" i="1"/>
  <c r="F14" i="1"/>
  <c r="E14" i="1"/>
  <c r="D14" i="1"/>
  <c r="K13" i="1"/>
  <c r="H13" i="1"/>
  <c r="J13" i="1" s="1"/>
  <c r="G13" i="1"/>
  <c r="F13" i="1"/>
  <c r="E13" i="1"/>
  <c r="D13" i="1"/>
  <c r="J126" i="1" l="1"/>
  <c r="K74" i="1"/>
  <c r="J136" i="1"/>
  <c r="J174" i="1"/>
  <c r="J190" i="1"/>
  <c r="J338" i="1"/>
  <c r="J342" i="1"/>
  <c r="J355" i="1"/>
  <c r="J408" i="1"/>
  <c r="J250" i="1"/>
  <c r="J260" i="1"/>
</calcChain>
</file>

<file path=xl/sharedStrings.xml><?xml version="1.0" encoding="utf-8"?>
<sst xmlns="http://schemas.openxmlformats.org/spreadsheetml/2006/main" count="1295" uniqueCount="862">
  <si>
    <t>Modificado</t>
  </si>
  <si>
    <t>Devengado</t>
  </si>
  <si>
    <t>Pagado</t>
  </si>
  <si>
    <t>Concepto</t>
  </si>
  <si>
    <t>Aprobado</t>
  </si>
  <si>
    <t>Cap. / Concepto / Partida genérica y partida específica</t>
  </si>
  <si>
    <t xml:space="preserve">Ampliaciones y Reducciones
</t>
  </si>
  <si>
    <t>Variación Absoluta</t>
  </si>
  <si>
    <t>Variación %</t>
  </si>
  <si>
    <t>H. AYUNTAMIENTO MUNICIPAL DE CUALÁC, GRO.</t>
  </si>
  <si>
    <t>TESORERIA MUNICIPAL</t>
  </si>
  <si>
    <t>CONSOLIDADO</t>
  </si>
  <si>
    <t/>
  </si>
  <si>
    <t>COMPARATIVO ENTRE LOS EGRESOS PAGADOS Y LOS MODIFICADOS A NIVEL DE DETALLE</t>
  </si>
  <si>
    <t>1</t>
  </si>
  <si>
    <t>SERVICIOS PERSONALES.</t>
  </si>
  <si>
    <t>11</t>
  </si>
  <si>
    <t xml:space="preserve">          REMUNERACIONES AL PERSONAL DE CARACTER PERMANENTE.</t>
  </si>
  <si>
    <t>111</t>
  </si>
  <si>
    <t>DIETAS.</t>
  </si>
  <si>
    <t>0</t>
  </si>
  <si>
    <t>112</t>
  </si>
  <si>
    <t>HABERES.</t>
  </si>
  <si>
    <t>113</t>
  </si>
  <si>
    <t>SUELDOS BASE AL PERSONAL PERMANENTE.</t>
  </si>
  <si>
    <t>114</t>
  </si>
  <si>
    <t>REMUNERACIONES POR ADSCRIPCION LABORAL EN EL EXTRANJERO.</t>
  </si>
  <si>
    <t>12</t>
  </si>
  <si>
    <t xml:space="preserve">          REMUNERACIONES AL PERSONAL DE CARACTER TRANSITORIO.</t>
  </si>
  <si>
    <t>121</t>
  </si>
  <si>
    <t>HONORARIOS ASIMILABLES A SALARIOS.</t>
  </si>
  <si>
    <t>122</t>
  </si>
  <si>
    <t>SUELDOS BASE AL PERSONAL EVENTUAL.</t>
  </si>
  <si>
    <t>123</t>
  </si>
  <si>
    <t>RETRIBUCIONES POR SERVICIOS DE CARACTER SOCIAL.</t>
  </si>
  <si>
    <t>124</t>
  </si>
  <si>
    <t>RETRIBUCION A LOS REPRESENTANTES DE LOS TRABAJADORES Y DE LOS PATRONES EN LA JUNTA DE CONCILIACION Y ARBITRAJE.</t>
  </si>
  <si>
    <t>13</t>
  </si>
  <si>
    <t xml:space="preserve">          REMUNERACIONES ADICIONALES Y ESPECIALES.</t>
  </si>
  <si>
    <t>131</t>
  </si>
  <si>
    <t>PRIMAS POR AÑOS DE SERVICIOS EFECTIVOS PRESTADOS.</t>
  </si>
  <si>
    <t>132</t>
  </si>
  <si>
    <t>PRIMAS DE VACACIONES, DOMINICAL Y GRATIFICACION DE FIN DE AÑO.</t>
  </si>
  <si>
    <t>133</t>
  </si>
  <si>
    <t>HORAS EXTRAORDINARIAS.</t>
  </si>
  <si>
    <t>134</t>
  </si>
  <si>
    <t>COMPENSACIONES.</t>
  </si>
  <si>
    <t>135</t>
  </si>
  <si>
    <t>SOBREHABERES.</t>
  </si>
  <si>
    <t>136</t>
  </si>
  <si>
    <t>ASIGNACIONES DE TECNICO, DE MANDO, POR COMISION, DE VUELO Y DE TECNICO ESPECIAL.</t>
  </si>
  <si>
    <t>137</t>
  </si>
  <si>
    <t>HONORARIOS ESPECIALES.</t>
  </si>
  <si>
    <t>138</t>
  </si>
  <si>
    <t>PARTICIPACIONES POR VIGILANCIA EN EL CUMPLIMIENTO DE LAS LEYES Y CUSTODIA DE VALORES.</t>
  </si>
  <si>
    <t>14</t>
  </si>
  <si>
    <t xml:space="preserve">          SEGURIDAD SOCIAL.</t>
  </si>
  <si>
    <t>141</t>
  </si>
  <si>
    <t>APORTACIONES DE SEGURIDAD SOCIAL.</t>
  </si>
  <si>
    <t>142</t>
  </si>
  <si>
    <t>APORTACIONES A FONDOS DE VIVIENDA.</t>
  </si>
  <si>
    <t>143</t>
  </si>
  <si>
    <t>APORTACIONES AL SISTEMA PARA EL RETIRO.</t>
  </si>
  <si>
    <t>144</t>
  </si>
  <si>
    <t>APORTACIONES PARA SEGUROS.</t>
  </si>
  <si>
    <t>15</t>
  </si>
  <si>
    <t xml:space="preserve">          OTRAS PRESTACIONES SOCIALES Y ECONOMICAS.</t>
  </si>
  <si>
    <t>151</t>
  </si>
  <si>
    <t>CUOTAS PARA EL FONDO DE AHORRO Y FONDO DE TRABAJO.</t>
  </si>
  <si>
    <t>152</t>
  </si>
  <si>
    <t>INDEMNIZACIONES.</t>
  </si>
  <si>
    <t>153</t>
  </si>
  <si>
    <t>PRESTACIONES Y HABERES DE RETIRO.</t>
  </si>
  <si>
    <t>154</t>
  </si>
  <si>
    <t>PRESTACIONES CONTRACTUALES.</t>
  </si>
  <si>
    <t>155</t>
  </si>
  <si>
    <t>APOYOS A LA CAPACITACION DE LOS SERVIDORES PUBLICOS.</t>
  </si>
  <si>
    <t>159</t>
  </si>
  <si>
    <t>OTRAS PRESTACIONES SOCIALES Y ECONOMICAS.</t>
  </si>
  <si>
    <t>16</t>
  </si>
  <si>
    <t xml:space="preserve">          PREVISIONES.</t>
  </si>
  <si>
    <t>161</t>
  </si>
  <si>
    <t>PREVISIONES DE CARACTER LABORAL, ECONOMICA Y DE SEGURIDAD SOCIAL.</t>
  </si>
  <si>
    <t>17</t>
  </si>
  <si>
    <t xml:space="preserve">          PAGO DE ESTIMULOS A SERVIDORES PUBLICOS.</t>
  </si>
  <si>
    <t>171</t>
  </si>
  <si>
    <t>ESTIMULOS.</t>
  </si>
  <si>
    <t>172</t>
  </si>
  <si>
    <t>RECOMPENSAS.</t>
  </si>
  <si>
    <t>2</t>
  </si>
  <si>
    <t>MATERIALES Y SUMINISTROS.</t>
  </si>
  <si>
    <t>21</t>
  </si>
  <si>
    <t xml:space="preserve">          MATERIALES DE ADMINISTRACION, EMISION DE DOCUMENTOS Y ARTICULOS OFICIALES.</t>
  </si>
  <si>
    <t>211</t>
  </si>
  <si>
    <t>MATERIALES, UTILES Y EQUIPOS MENORES DE OFICINA.</t>
  </si>
  <si>
    <t>212</t>
  </si>
  <si>
    <t>MATERIALES Y UTILES DE IMPRESION Y REPRODUCCION.</t>
  </si>
  <si>
    <t>213</t>
  </si>
  <si>
    <t>MATERIAL ESTADISTICO Y GEOGRAFICO.</t>
  </si>
  <si>
    <t>214</t>
  </si>
  <si>
    <t>MATERIALES, UTILES Y EQUIPOS MENORES DE TECNOLOGIAS DE LA INFORMACION Y COMUNICACIONES.</t>
  </si>
  <si>
    <t>215</t>
  </si>
  <si>
    <t>MATERIAL IMPRESO E INFORMACION DIGITAL.</t>
  </si>
  <si>
    <t>216</t>
  </si>
  <si>
    <t>MATERIAL DE LIMPIEZA.</t>
  </si>
  <si>
    <t>217</t>
  </si>
  <si>
    <t>MATERIALES Y UTILES DE ENSEÑANZA.</t>
  </si>
  <si>
    <t>218</t>
  </si>
  <si>
    <t>MATERIALES PARA EL REGISTRO E IDENTIFICACION DE BIENES Y PERSONAS.</t>
  </si>
  <si>
    <t>22</t>
  </si>
  <si>
    <t xml:space="preserve">          ALIMENTOS Y UTENSILIOS.</t>
  </si>
  <si>
    <t>221</t>
  </si>
  <si>
    <t>PRODUCTOS ALIMENTICIOS PARA PERSONAS.</t>
  </si>
  <si>
    <t>222</t>
  </si>
  <si>
    <t>PRODUCTOS ALIMENTICIOS PARA ANIMALES.</t>
  </si>
  <si>
    <t>223</t>
  </si>
  <si>
    <t>UTENSILIOS PARA EL SERVICIO DE ALIMENTACION.</t>
  </si>
  <si>
    <t>23</t>
  </si>
  <si>
    <t xml:space="preserve">          MATERIAS PRIMAS Y MATERIALES DE PRODUCCION Y COMERCIALIZACION.</t>
  </si>
  <si>
    <t>231</t>
  </si>
  <si>
    <t>PRODUCTOS ALIMENTICIOS, AGROPECUARIOS Y FORESTALES ADQUIRIDOS COMO MATERIA PRIMA.</t>
  </si>
  <si>
    <t>232</t>
  </si>
  <si>
    <t>INSUMOS TEXTILES ADQUIRIDOS COMO MATERIA PRIMA.</t>
  </si>
  <si>
    <t>233</t>
  </si>
  <si>
    <t>PRODUCTOS DE PAPEL, CARTON E IMPRESOS ADQUIRIDOS COMO MATERIA PRIMA.</t>
  </si>
  <si>
    <t>234</t>
  </si>
  <si>
    <t>COMBUSTIBLES, LUBRICANTES, ADITIVOS, CARBON Y SUS DERIVADOS ADQUIRIDOS COMO MATERIA PRIMA.</t>
  </si>
  <si>
    <t>235</t>
  </si>
  <si>
    <t>PRODUCTOS QUIMICOS, FARMACEUTICOS Y DE LABORATORIO ADQUIRIDOS COMO MATERIA PRIMA.</t>
  </si>
  <si>
    <t>236</t>
  </si>
  <si>
    <t>PRODUCTOS METALICOS Y A BASE DE MINERALES NO METALICOS ADQUIRIDOS COMO MATERIA PRIMA.</t>
  </si>
  <si>
    <t>237</t>
  </si>
  <si>
    <t>PRODUCTOS DE CUERO, PIEL, PLASTICO Y HULE ADQUIRIDOS COMO MATERIA PRIMA.</t>
  </si>
  <si>
    <t>238</t>
  </si>
  <si>
    <t>MERCANCIAS ADQUIRIDAS PARA SU COMERCIALIZACION.</t>
  </si>
  <si>
    <t>239</t>
  </si>
  <si>
    <t>OTROS PRODUCTOS ADQUIRIDOS COMO MATERIA PRIMA.</t>
  </si>
  <si>
    <t>24</t>
  </si>
  <si>
    <t xml:space="preserve">          MATERIALES Y ARTICULOS DE CONSTRUCCION Y DE REPARACION.</t>
  </si>
  <si>
    <t>241</t>
  </si>
  <si>
    <t>PRODUCTOS MINERALES NO METALICOS.</t>
  </si>
  <si>
    <t>242</t>
  </si>
  <si>
    <t>CEMENTO Y PRODUCTOS DE CONCRETO.</t>
  </si>
  <si>
    <t>243</t>
  </si>
  <si>
    <t>CAL, YESO Y PRODUCTOS DE YESO.</t>
  </si>
  <si>
    <t>244</t>
  </si>
  <si>
    <t>MADERA Y PRODUCTOS DE MADERA.</t>
  </si>
  <si>
    <t>245</t>
  </si>
  <si>
    <t>VIDRIO Y PRODUCTOS DE VIDRIO.</t>
  </si>
  <si>
    <t>246</t>
  </si>
  <si>
    <t>MATERIAL ELECTRICO Y ELECTRONICO.</t>
  </si>
  <si>
    <t>247</t>
  </si>
  <si>
    <t>ARTICULOS METALICOS PARA LA CONSTRUCCION.</t>
  </si>
  <si>
    <t>248</t>
  </si>
  <si>
    <t>MATERIALES COMPLEMENTARIOS.</t>
  </si>
  <si>
    <t>249</t>
  </si>
  <si>
    <t>OTROS MATERIALES Y ARTICULOS DE CONSTRUCCION Y REPARACION.</t>
  </si>
  <si>
    <t>25</t>
  </si>
  <si>
    <t xml:space="preserve">          PRODUCTOS QUIMICOS, FARMACEUTICOS Y DE LABORATORIO.</t>
  </si>
  <si>
    <t>251</t>
  </si>
  <si>
    <t>PRODUCTOS QUIMICOS BASICOS.</t>
  </si>
  <si>
    <t>252</t>
  </si>
  <si>
    <t>FERTILIZANTES, PESTICIDAS Y OTROS AGROQUIMICOS.</t>
  </si>
  <si>
    <t>253</t>
  </si>
  <si>
    <t>MEDICINAS Y PRODUCTOS FARMACEUTICOS.</t>
  </si>
  <si>
    <t>254</t>
  </si>
  <si>
    <t>MATERIALES, ACCESORIOS Y SUMINISTROS MEDICOS.</t>
  </si>
  <si>
    <t>255</t>
  </si>
  <si>
    <t>MATERIALES, ACCESORIOS Y SUMINISTROS DE LABORATORIO.</t>
  </si>
  <si>
    <t>256</t>
  </si>
  <si>
    <t>FIBRAS SINTETICAS, HULES, PLASTICOS Y DERIVADOS.</t>
  </si>
  <si>
    <t>259</t>
  </si>
  <si>
    <t>OTROS PRODUCTOS QUIMICOS.</t>
  </si>
  <si>
    <t>26</t>
  </si>
  <si>
    <t xml:space="preserve">          COMBUSTIBLES, LUBRICANTES Y ADITIVOS.</t>
  </si>
  <si>
    <t>261</t>
  </si>
  <si>
    <t>COMBUSTIBLES, LUBRICANTES Y ADITIVOS.</t>
  </si>
  <si>
    <t>262</t>
  </si>
  <si>
    <t>CARBON Y SUS DERIVADOS.</t>
  </si>
  <si>
    <t>27</t>
  </si>
  <si>
    <t xml:space="preserve">          VESTUARIO, BLANCOS, PRENDAS DE PROTECCION Y ARTICULOS DEPORTIVOS.</t>
  </si>
  <si>
    <t>271</t>
  </si>
  <si>
    <t>VESTUARIO Y UNIFORMES.</t>
  </si>
  <si>
    <t>272</t>
  </si>
  <si>
    <t>PRENDAS DE SEGURIDAD Y PROTECCION PERSONAL.</t>
  </si>
  <si>
    <t>273</t>
  </si>
  <si>
    <t>ARTICULOS DEPORTIVOS.</t>
  </si>
  <si>
    <t>274</t>
  </si>
  <si>
    <t>PRODUCTOS TEXTILES.</t>
  </si>
  <si>
    <t>275</t>
  </si>
  <si>
    <t>BLANCOS Y OTROS PRODUCTOS TEXTILES, EXCEPTO PRENDAS DE VESTIR.</t>
  </si>
  <si>
    <t>28</t>
  </si>
  <si>
    <t xml:space="preserve">          MATERIALES Y SUMINISTROS PARA SEGURIDAD.</t>
  </si>
  <si>
    <t>281</t>
  </si>
  <si>
    <t>SUSTANCIAS Y MATERIALES EXPLOSIVOS.</t>
  </si>
  <si>
    <t>282</t>
  </si>
  <si>
    <t>MATERIALES DE SEGURIDAD PUBLICA.</t>
  </si>
  <si>
    <t>283</t>
  </si>
  <si>
    <t>PRENDAS DE PROTECCION PARA SEGURIDAD PUBLICA Y NACIONAL.</t>
  </si>
  <si>
    <t>29</t>
  </si>
  <si>
    <t xml:space="preserve">          HERRAMIENTAS, REFACCIONES Y ACCESORIOS MENORES.</t>
  </si>
  <si>
    <t>291</t>
  </si>
  <si>
    <t>HERRAMIENTAS MENORES.</t>
  </si>
  <si>
    <t>292</t>
  </si>
  <si>
    <t>REFACCIONES Y ACCESORIOS MENORES DE EDIFICIOS.</t>
  </si>
  <si>
    <t>293</t>
  </si>
  <si>
    <t>REFACCIONES Y ACCESORIOS MENORES DE MOBILIARIO Y EQUIPO DE ADMINISTRACION, EDUCACIONAL Y RECREATIVO.</t>
  </si>
  <si>
    <t>294</t>
  </si>
  <si>
    <t>REFACCIONES Y ACCESORIOS MENORES DE EQUIPO DE COMPUTO Y TECNOLOGIAS DE LA INFORMACION.</t>
  </si>
  <si>
    <t>295</t>
  </si>
  <si>
    <t>REFACCIONES Y ACCESORIOS MENORES DE EQUIPO E INSTRUMENTAL MEDICO Y DE LABORATORIO.</t>
  </si>
  <si>
    <t>296</t>
  </si>
  <si>
    <t>REFACCIONES Y ACCESORIOS MENORES DE EQUIPO DE TRANSPORTE.</t>
  </si>
  <si>
    <t>297</t>
  </si>
  <si>
    <t>REFACCIONES Y ACCESORIOS MENORES DE EQUIPO DE DEFENSA Y SEGURIDAD.</t>
  </si>
  <si>
    <t>298</t>
  </si>
  <si>
    <t>REFACCIONES Y ACCESORIOS MENORES DE MAQUINARIA Y OTROS EQUIPOS.</t>
  </si>
  <si>
    <t>299</t>
  </si>
  <si>
    <t>REFACCIONES Y ACCESORIOS MENORES OTROS BIENES MUEBLES.</t>
  </si>
  <si>
    <t>3</t>
  </si>
  <si>
    <t>SERVICIOS GENERALES.</t>
  </si>
  <si>
    <t>31</t>
  </si>
  <si>
    <t xml:space="preserve">          SERVICIOS BASICOS.</t>
  </si>
  <si>
    <t>311</t>
  </si>
  <si>
    <t>ENERGIA ELECTRICA.</t>
  </si>
  <si>
    <t>312</t>
  </si>
  <si>
    <t>GAS.</t>
  </si>
  <si>
    <t>313</t>
  </si>
  <si>
    <t>AGUA.</t>
  </si>
  <si>
    <t>314</t>
  </si>
  <si>
    <t>TELEFONIA TRADICIONAL.</t>
  </si>
  <si>
    <t>315</t>
  </si>
  <si>
    <t>TELEFONIA CELULAR.</t>
  </si>
  <si>
    <t>316</t>
  </si>
  <si>
    <t>SERVICIOS DE TELECOMUNICACIONES Y SATELITES.</t>
  </si>
  <si>
    <t>317</t>
  </si>
  <si>
    <t>SERVICIOS DE ACCESO DE INTERNET, REDES Y PROCESAMIENTO DE INFORMACION.</t>
  </si>
  <si>
    <t>318</t>
  </si>
  <si>
    <t>SERVICIOS POSTALES Y TELEGRAFICOS.</t>
  </si>
  <si>
    <t>319</t>
  </si>
  <si>
    <t>SERVICIOS INTEGRALES Y OTROS SERVICIOS.</t>
  </si>
  <si>
    <t>32</t>
  </si>
  <si>
    <t xml:space="preserve">          SERVICIOS DE ARRENDAMIENTO.</t>
  </si>
  <si>
    <t>321</t>
  </si>
  <si>
    <t>ARRENDAMIENTO DE TERRENOS.</t>
  </si>
  <si>
    <t>322</t>
  </si>
  <si>
    <t>ARRENDAMIENTO DE EDIFICIOS.</t>
  </si>
  <si>
    <t>323</t>
  </si>
  <si>
    <t>ARRENDAMIENTO DE MOBILIARIO Y EQUIPO DE ADMINISTRACION, EDUCACIONAL Y RECREATIVO.</t>
  </si>
  <si>
    <t>324</t>
  </si>
  <si>
    <t>ARRENDAMIENTO DE EQUIPO E INSTRUMENTAL MEDICO Y DE LABORATORIO.</t>
  </si>
  <si>
    <t>325</t>
  </si>
  <si>
    <t>ARRENDAMIENTO DE EQUIPO DE TRANSPORTE.</t>
  </si>
  <si>
    <t>326</t>
  </si>
  <si>
    <t>ARRENDAMIENTO DE MAQUINARIA, OTROS EQUIPOS Y HERRAMIENTAS.</t>
  </si>
  <si>
    <t>327</t>
  </si>
  <si>
    <t>ARRENDAMIENTO DE ACTIVOS INTANGIBLES.</t>
  </si>
  <si>
    <t>328</t>
  </si>
  <si>
    <t>ARRENDAMIENTO FINANCIERO.</t>
  </si>
  <si>
    <t>329</t>
  </si>
  <si>
    <t>OTROS ARRENDAMIENTOS.</t>
  </si>
  <si>
    <t>33</t>
  </si>
  <si>
    <t xml:space="preserve">          SERVICIOS PROFESIONALES, CIENTIFICOS, TECNICOS Y OTROS SERVICIOS.</t>
  </si>
  <si>
    <t>331</t>
  </si>
  <si>
    <t>SERVICIOS LEGALES, DE CONTABILIDAD, AUDITORIA Y RELACIONADOS.</t>
  </si>
  <si>
    <t>332</t>
  </si>
  <si>
    <t>SERVICIOS DE DISEÑO, ARQUITECTURA, INGENIERIA Y ACTIVIDADES RELACIONADAS.</t>
  </si>
  <si>
    <t>333</t>
  </si>
  <si>
    <t>SERVICIOS DE CONSULTORIA ADMINISTRATIVA, PROCESOS, TECNICA Y EN TECNOLOGIAS DE LA INFORMACION.</t>
  </si>
  <si>
    <t>334</t>
  </si>
  <si>
    <t>SERVICIOS DE CAPACITACION.</t>
  </si>
  <si>
    <t>335</t>
  </si>
  <si>
    <t>SERVICIOS DE INVESTIGACION CIENTIFICA Y DESARROLLO.</t>
  </si>
  <si>
    <t>336</t>
  </si>
  <si>
    <t>SERVICIOS DE APOYO ADMINISTRATIVO, TRADUCCION, FOTOCOPIADO E IMPRESION.</t>
  </si>
  <si>
    <t>337</t>
  </si>
  <si>
    <t>SERVICIOS DE PROTECCION Y SEGURIDAD.</t>
  </si>
  <si>
    <t>338</t>
  </si>
  <si>
    <t>SERVICIOS DE VIGILANCIA.</t>
  </si>
  <si>
    <t>339</t>
  </si>
  <si>
    <t>SERVICIOS PROFESIONALES, CIENTIFICOS Y TECNICOS INTEGRALES.</t>
  </si>
  <si>
    <t>34</t>
  </si>
  <si>
    <t xml:space="preserve">          SERVICIOS FINANCIEROS, BANCARIOS Y COMERCIALES.</t>
  </si>
  <si>
    <t>341</t>
  </si>
  <si>
    <t>SERVICIOS FINANCIEROS Y BANCARIOS.</t>
  </si>
  <si>
    <t>342</t>
  </si>
  <si>
    <t>SERVICIOS DE COBRANZA, INVESTIGACION CREDITICIA Y SIMILAR.</t>
  </si>
  <si>
    <t>343</t>
  </si>
  <si>
    <t>SERVICIOS DE RECAUDACION, TRASLADO Y CUSTODIA DE VALORES.</t>
  </si>
  <si>
    <t>344</t>
  </si>
  <si>
    <t>SEGUROS DE RESPONSABILIDAD PATRIMONIAL Y FIANZAS.</t>
  </si>
  <si>
    <t>345</t>
  </si>
  <si>
    <t>SEGURO DE BIENES PATRIMONIALES.</t>
  </si>
  <si>
    <t>346</t>
  </si>
  <si>
    <t>ALMACENAJE, ENVASE Y EMBALAJE.</t>
  </si>
  <si>
    <t>347</t>
  </si>
  <si>
    <t>FLETES Y MANIOBRAS.</t>
  </si>
  <si>
    <t>348</t>
  </si>
  <si>
    <t>COMISIONES POR VENTAS.</t>
  </si>
  <si>
    <t>349</t>
  </si>
  <si>
    <t>SERVICIOS FINANCIEROS, BANCARIOS Y COMERCIALES INTEGRALES.</t>
  </si>
  <si>
    <t>35</t>
  </si>
  <si>
    <t xml:space="preserve">          SERVICIOS DE INSTALACION, REPARACION, MANTENIMIENTO Y CONSERVACION.</t>
  </si>
  <si>
    <t>351</t>
  </si>
  <si>
    <t>CONSERVACION Y MANTENIMIENTO MENOR DE INMUEBLES.</t>
  </si>
  <si>
    <t>352</t>
  </si>
  <si>
    <t>INSTALACION, REPARACION Y MANTENIMIENTO DE MOBILIARIO Y EQUIPO DE ADMINISTRACION, EDUCACIONAL Y RECREATIVO.</t>
  </si>
  <si>
    <t>353</t>
  </si>
  <si>
    <t>INSTALACION, REPARACION Y MANTENIMIENTO DE EQUIPO DE COMPUTO Y TECNOLOGIA DE LA INFORMACION.</t>
  </si>
  <si>
    <t>354</t>
  </si>
  <si>
    <t>INSTALACION, REPARACION Y MANTENIMIENTO DE EQUIPO E INSTRUMENTAL MEDICO Y DE LABORATORIO.</t>
  </si>
  <si>
    <t>355</t>
  </si>
  <si>
    <t>REPARACION Y MANTENIMIENTO DE EQUIPO DE TRANSPORTE.</t>
  </si>
  <si>
    <t>356</t>
  </si>
  <si>
    <t>REPARACION Y MANTENIMIENTO DE EQUIPO DE DEFENSA Y SEGURIDAD.</t>
  </si>
  <si>
    <t>357</t>
  </si>
  <si>
    <t>INSTALACION, REPARACION Y MANTENIMIENTO DE MAQUINARIA, OTROS EQUIPOS Y HERRAMIENTA.</t>
  </si>
  <si>
    <t>358</t>
  </si>
  <si>
    <t>SERVICIOS DE LIMPIEZA Y MANEJO DE DESECHOS.</t>
  </si>
  <si>
    <t>359</t>
  </si>
  <si>
    <t>SERVICIOS DE JARDINERIA Y FUMIGACION.</t>
  </si>
  <si>
    <t>36</t>
  </si>
  <si>
    <t xml:space="preserve">          SERVICIOS DE COMUNICACION SOCIAL Y PUBLICIDAD.</t>
  </si>
  <si>
    <t>361</t>
  </si>
  <si>
    <t>DIFUSION POR RADIO, TELEVISION Y OTROS MEDIOS DE MENSAJES SOBRE PROGRAMAS Y ACTIVIDADES GUBERNAMENTALES.</t>
  </si>
  <si>
    <t>362</t>
  </si>
  <si>
    <t>DIFUSION POR RADIO, TELEVISION Y OTROS MEDIOS DE MENSAJES COMERCIALES PARA PROMOVER LA VENTA DE BIENES O SERVICIOS.</t>
  </si>
  <si>
    <t>363</t>
  </si>
  <si>
    <t>SERVICIOS DE CREATIVIDAD, PREPRODUCCION Y PRODUCCION DE PUBLICIDAD, EXCEPTO INTERNET.</t>
  </si>
  <si>
    <t>364</t>
  </si>
  <si>
    <t>SERVICIOS DE REVELADO DE FOTOGRAFIAS.</t>
  </si>
  <si>
    <t>365</t>
  </si>
  <si>
    <t>SERVICIOS DE LA INDUSTRIA FILMICA, DEL SONIDO Y DEL VIDEO.</t>
  </si>
  <si>
    <t>366</t>
  </si>
  <si>
    <t>SERVICIO DE CREACION Y DIFUSION DE CONTENIDO EXCLUSIVAMENTE A TRAVES DE INTERNET.</t>
  </si>
  <si>
    <t>369</t>
  </si>
  <si>
    <t>OTROS SERVICIOS DE INFORMACION.</t>
  </si>
  <si>
    <t>37</t>
  </si>
  <si>
    <t xml:space="preserve">          SERVICIOS DE TRASLADO Y VIATICOS.</t>
  </si>
  <si>
    <t>371</t>
  </si>
  <si>
    <t>PASAJES AEREOS.</t>
  </si>
  <si>
    <t>372</t>
  </si>
  <si>
    <t>PASAJES TERRESTRES.</t>
  </si>
  <si>
    <t>373</t>
  </si>
  <si>
    <t>PASAJES MARITIMOS, LACUSTRES Y FLUVIALES.</t>
  </si>
  <si>
    <t>374</t>
  </si>
  <si>
    <t>AUTOTRANSPORTE.</t>
  </si>
  <si>
    <t>375</t>
  </si>
  <si>
    <t>VIATICOS EN EL PAIS.</t>
  </si>
  <si>
    <t>376</t>
  </si>
  <si>
    <t>VIATICOS EN EL EXTRANJERO.</t>
  </si>
  <si>
    <t>377</t>
  </si>
  <si>
    <t>GASTOS DE INSTALACION Y TRASLADO DE MENAJE.</t>
  </si>
  <si>
    <t>378</t>
  </si>
  <si>
    <t>SERVICIOS INTEGRALES DE TRASLADO Y VIATICOS.</t>
  </si>
  <si>
    <t>379</t>
  </si>
  <si>
    <t>OTROS SERVICIOS DE TRASLADO Y HOSPEDAJE.</t>
  </si>
  <si>
    <t>38</t>
  </si>
  <si>
    <t xml:space="preserve">          SERVICIOS OFICIALES.</t>
  </si>
  <si>
    <t>381</t>
  </si>
  <si>
    <t>GASTOS DE CEREMONIAL.</t>
  </si>
  <si>
    <t>382</t>
  </si>
  <si>
    <t>GASTOS DE ORDEN SOCIAL Y CULTURAL.</t>
  </si>
  <si>
    <t>383</t>
  </si>
  <si>
    <t>CONGRESOS Y CONVENCIONES.</t>
  </si>
  <si>
    <t>384</t>
  </si>
  <si>
    <t>EXPOSICIONES.</t>
  </si>
  <si>
    <t>385</t>
  </si>
  <si>
    <t>GASTOS DE REPRESENTACION.</t>
  </si>
  <si>
    <t>39</t>
  </si>
  <si>
    <t xml:space="preserve">          OTROS SERVICIOS GENERALES.</t>
  </si>
  <si>
    <t>391</t>
  </si>
  <si>
    <t>SERVICIOS FUNERARIOS Y DE CEMENTERIOS.</t>
  </si>
  <si>
    <t>392</t>
  </si>
  <si>
    <t>IMPUESTOS Y DERECHOS.</t>
  </si>
  <si>
    <t>393</t>
  </si>
  <si>
    <t>IMPUESTOS Y DERECHOS DE IMPORTACION.</t>
  </si>
  <si>
    <t>394</t>
  </si>
  <si>
    <t>SENTENCIAS Y RESOLUCIONES POR AUTORIDAD COMPETENTE.</t>
  </si>
  <si>
    <t>395</t>
  </si>
  <si>
    <t>PENAS, MULTAS, ACCESORIOS Y ACTUALIZACIONES.</t>
  </si>
  <si>
    <t>396</t>
  </si>
  <si>
    <t>OTROS GASTOS POR RESPONSABILIDADES.</t>
  </si>
  <si>
    <t>397</t>
  </si>
  <si>
    <t>UTILIDADES.</t>
  </si>
  <si>
    <t>398</t>
  </si>
  <si>
    <t>IMPUESTO SOBRE NOMINAS Y OTROS QUE SE DERIVEN DE UNA RELACION LABORAL.</t>
  </si>
  <si>
    <t>399</t>
  </si>
  <si>
    <t>OTROS SERVICIOS GENERALES.</t>
  </si>
  <si>
    <t>4</t>
  </si>
  <si>
    <t>TRANSFERENCIAS, ASIGNACIONES, SUBSIDIOS Y OTRAS AYUDAS.</t>
  </si>
  <si>
    <t>41</t>
  </si>
  <si>
    <t xml:space="preserve">          TRANSFERENCIAS INTERNAS Y ASIGNACIONES AL SECTOR PUBLICO.</t>
  </si>
  <si>
    <t>411</t>
  </si>
  <si>
    <t>ASIGNACIONES PRESUPUESTARIAS AL PODER EJECUTIVO.</t>
  </si>
  <si>
    <t>412</t>
  </si>
  <si>
    <t>ASIGNACIONES PRESUPUESTARIAS AL PODER LEGISLATIVO.</t>
  </si>
  <si>
    <t>413</t>
  </si>
  <si>
    <t>ASIGNACIONES PRESUPUESTARIAS AL PODER JUDICIAL.</t>
  </si>
  <si>
    <t>414</t>
  </si>
  <si>
    <t>ASIGNACIONES PRESUPUESTARIAS A ORGANOS AUTONOMOS.</t>
  </si>
  <si>
    <t>415</t>
  </si>
  <si>
    <t>TRANSFERENCIAS INTERNAS OTORGADAS A ENTIDADES PARAESTATALES NO EMPRESARIALES Y NO FINANCIERAS.</t>
  </si>
  <si>
    <t>416</t>
  </si>
  <si>
    <t>TRANSFERENCIAS INTERNAS OTORGADAS A ENTIDADES PARAESTATALES EMPRESARIALES Y NO FINANCIERAS.</t>
  </si>
  <si>
    <t>417</t>
  </si>
  <si>
    <t>TRANSFERENCIAS INTERNAS OTORGADAS A FIDEICOMISOS PUBLICOS EMPRESARIALES Y NO FINANCIEROS.</t>
  </si>
  <si>
    <t>418</t>
  </si>
  <si>
    <t>TRANSFERENCIAS INTERNAS OTORGADAS A INSTITUCIONES PARAESTATALES PUBLICAS FINANCIERAS.</t>
  </si>
  <si>
    <t>419</t>
  </si>
  <si>
    <t>TRANSFERENCIAS INTERNAS OTORGADAS A FIDEICOMISOS PUBLICOS FINANCIEROS.</t>
  </si>
  <si>
    <t>42</t>
  </si>
  <si>
    <t xml:space="preserve">          TRANSFERENCIAS AL RESTO DEL SECTOR PUBLICO.</t>
  </si>
  <si>
    <t>421</t>
  </si>
  <si>
    <t>TRANSFERENCIAS OTORGADAS A ENTIDADES PARAESTATALES NO EMPRESARIALES Y NO FINANCIERAS.</t>
  </si>
  <si>
    <t>422</t>
  </si>
  <si>
    <t>TRANSFERENCIAS OTORGADAS PARA ENTIDADES PARAESTATALES EMPRESARIALES Y NO FINANCIERAS.</t>
  </si>
  <si>
    <t>423</t>
  </si>
  <si>
    <t>TRANSFERENCIAS OTORGADAS PARA INSTITUCIONES PARAESTATALES PUBLICAS FINANCIERAS.</t>
  </si>
  <si>
    <t>424</t>
  </si>
  <si>
    <t>TRANSFERENCIAS OTORGADAS A ENTIDADES FEDERATIVAS Y MUNICIPIOS.</t>
  </si>
  <si>
    <t>425</t>
  </si>
  <si>
    <t>TRANSFERENCIAS A FIDEICOMISOS DE ENTIDADES FEDERATIVAS Y MUNICIPIOS.</t>
  </si>
  <si>
    <t>43</t>
  </si>
  <si>
    <t xml:space="preserve">          SUBSIDIOS Y SUBVENCIONES.</t>
  </si>
  <si>
    <t>431</t>
  </si>
  <si>
    <t>SUBSIDIOS A LA PRODUCCION.</t>
  </si>
  <si>
    <t>432</t>
  </si>
  <si>
    <t>SUBSIDIOS A LA DISTRIBUCION.</t>
  </si>
  <si>
    <t>433</t>
  </si>
  <si>
    <t>SUBSIDIOS A LA INVERSION.</t>
  </si>
  <si>
    <t>434</t>
  </si>
  <si>
    <t>SUBSIDIOS A LA PRESTACION DE SERVICIOS PUBLICOS.</t>
  </si>
  <si>
    <t>435</t>
  </si>
  <si>
    <t>SUBSIDIOS PARA CUBRIR DIFERENCIALES DE TASAS DE INTERES.</t>
  </si>
  <si>
    <t>436</t>
  </si>
  <si>
    <t>SUBSIDIOS A LA VIVIENDA.</t>
  </si>
  <si>
    <t>437</t>
  </si>
  <si>
    <t>SUBVENCIONES AL CONSUMO.</t>
  </si>
  <si>
    <t>438</t>
  </si>
  <si>
    <t>SUBSIDIOS A ENTIDADES FEDERATIVAS Y MUNICIPIOS.</t>
  </si>
  <si>
    <t>439</t>
  </si>
  <si>
    <t>OTROS SUBSIDIOS.</t>
  </si>
  <si>
    <t>44</t>
  </si>
  <si>
    <t xml:space="preserve">          AYUDAS SOCIALES.</t>
  </si>
  <si>
    <t>441</t>
  </si>
  <si>
    <t>AYUDAS SOCIALES A PERSONAS.</t>
  </si>
  <si>
    <t>442</t>
  </si>
  <si>
    <t>BECAS Y OTRAS AYUDAS PARA PROGRAMAS DE CAPACITACION.</t>
  </si>
  <si>
    <t>443</t>
  </si>
  <si>
    <t>AYUDAS SOCIALES A INSTITUCIONES DE ENSEÑANZA.</t>
  </si>
  <si>
    <t>444</t>
  </si>
  <si>
    <t>AYUDAS SOCIALES A ACTIVIDADES CIENTIFICAS O ACADEMICAS.</t>
  </si>
  <si>
    <t>445</t>
  </si>
  <si>
    <t>AYUDAS SOCIALES A INSTITUCIONES SIN FINES DE LUCRO.</t>
  </si>
  <si>
    <t>446</t>
  </si>
  <si>
    <t>AYUDAS SOCIALES A COOPERATIVAS.</t>
  </si>
  <si>
    <t>447</t>
  </si>
  <si>
    <t>AYUDAS SOCIALES A ENTIDADES DE INTERES PUBLICO.</t>
  </si>
  <si>
    <t>448</t>
  </si>
  <si>
    <t>AYUDAS POR DESASTRES NATURALES Y OTROS SINIESTROS.</t>
  </si>
  <si>
    <t>45</t>
  </si>
  <si>
    <t xml:space="preserve">          PENSIONES Y JUBILACIONES.</t>
  </si>
  <si>
    <t>451</t>
  </si>
  <si>
    <t>PENSIONES.</t>
  </si>
  <si>
    <t>452</t>
  </si>
  <si>
    <t>JUBILACIONES.</t>
  </si>
  <si>
    <t>459</t>
  </si>
  <si>
    <t>OTRAS PENSIONES Y JUBILACIONES.</t>
  </si>
  <si>
    <t>46</t>
  </si>
  <si>
    <t xml:space="preserve">          TRANSFERENCIAS A FIDEICOMISOS, MANDATOS Y OTROS ANALOGOS.</t>
  </si>
  <si>
    <t>461</t>
  </si>
  <si>
    <t>TRANSFERENCIAS A FIDEICOMISOS DEL PODER EJECUTIVO.</t>
  </si>
  <si>
    <t>462</t>
  </si>
  <si>
    <t>TRANSFERENCIAS A FIDEICOMISOS DEL PODER LEGISLATIVO.</t>
  </si>
  <si>
    <t>463</t>
  </si>
  <si>
    <t>TRANSFERENCIAS A FIDEICOMISOS DEL PODER JUDICIAL.</t>
  </si>
  <si>
    <t>464</t>
  </si>
  <si>
    <t>TRANSFERENCIAS A FIDEICOMISOS PUBLICOS DE ENTIDADES PARAESTATALES NO EMPRESARIALES Y NO FINANCIERAS.</t>
  </si>
  <si>
    <t>465</t>
  </si>
  <si>
    <t>TRANSFERENCIAS A FIDEICOMISOS PUBLICOS DE ENTIDADES PARAESTATALES EMPRESARIALES Y NO FINANCIERAS.</t>
  </si>
  <si>
    <t>466</t>
  </si>
  <si>
    <t>TRANSFERENCIAS A FIDEICOMISOS DE INSTITUCIONES PUBLICAS FINANCIERAS.</t>
  </si>
  <si>
    <t>469</t>
  </si>
  <si>
    <t>OTRAS TRANSFERENCIAS A FIDEICOMISOS.</t>
  </si>
  <si>
    <t>47</t>
  </si>
  <si>
    <t xml:space="preserve">          TRANSFERENCIAS A LA SEGURIDAD SOCIAL.</t>
  </si>
  <si>
    <t>471</t>
  </si>
  <si>
    <t>TRANSFERENCIAS POR OBLIGACION DE LEY.</t>
  </si>
  <si>
    <t>48</t>
  </si>
  <si>
    <t xml:space="preserve">          DONATIVOS.</t>
  </si>
  <si>
    <t>481</t>
  </si>
  <si>
    <t>DONATIVOS A INSTITUCIONES SIN FINES DE LUCRO.</t>
  </si>
  <si>
    <t>482</t>
  </si>
  <si>
    <t>DONATIVOS A ENTIDADES FEDERATIVAS.</t>
  </si>
  <si>
    <t>483</t>
  </si>
  <si>
    <t>DONATIVOS A FIDEICOMISOS PRIVADOS.</t>
  </si>
  <si>
    <t>484</t>
  </si>
  <si>
    <t>DONATIVOS A FIDEICOMISOS ESTATALES.</t>
  </si>
  <si>
    <t>485</t>
  </si>
  <si>
    <t>DONATIVOS INTERNACIONALES.</t>
  </si>
  <si>
    <t>49</t>
  </si>
  <si>
    <t xml:space="preserve">          TRANSFERENCIAS AL EXTERIOR.</t>
  </si>
  <si>
    <t>491</t>
  </si>
  <si>
    <t>TRANSFERENCIAS PARA GOBIERNOS EXTRANJEROS.</t>
  </si>
  <si>
    <t>492</t>
  </si>
  <si>
    <t>TRANSFERENCIAS PARA ORGANISMOS INTERNACIONALES.</t>
  </si>
  <si>
    <t>493</t>
  </si>
  <si>
    <t>TRANSFERENCIAS PARA EL SECTOR PRIVADO EXTERNO.</t>
  </si>
  <si>
    <t>5</t>
  </si>
  <si>
    <t>BIENES MUEBLES, INMUEBLES E INTANGIBLES.</t>
  </si>
  <si>
    <t>51</t>
  </si>
  <si>
    <t xml:space="preserve">          MOBILIARIO Y EQUIPO DE ADMINISTRACION.</t>
  </si>
  <si>
    <t>511</t>
  </si>
  <si>
    <t>MUEBLES DE OFICINA Y ESTANTERIA.</t>
  </si>
  <si>
    <t>512</t>
  </si>
  <si>
    <t>MUEBLES, EXCEPTO DE OFICINA Y ESTANTERIA.</t>
  </si>
  <si>
    <t>513</t>
  </si>
  <si>
    <t>BIENES ARTISTICOS, CULTURALES Y CIENTIFICOS.</t>
  </si>
  <si>
    <t>514</t>
  </si>
  <si>
    <t>OBJETOS DE VALOR.</t>
  </si>
  <si>
    <t>515</t>
  </si>
  <si>
    <t>EQUIPO DE COMPUTO Y DE TECNOLOGIAS DE LA INFORMACION.</t>
  </si>
  <si>
    <t>519</t>
  </si>
  <si>
    <t>OTROS MOBILIARIOS Y EQUIPOS DE ADMINISTRACION.</t>
  </si>
  <si>
    <t>52</t>
  </si>
  <si>
    <t xml:space="preserve">          MOBILIARIO Y EQUIPO EDUCACIONAL Y RECREATIVO.</t>
  </si>
  <si>
    <t>521</t>
  </si>
  <si>
    <t>EQUIPOS Y APARATOS AUDIOVISUALES.</t>
  </si>
  <si>
    <t>522</t>
  </si>
  <si>
    <t>APARATOS DEPORTIVOS.</t>
  </si>
  <si>
    <t>523</t>
  </si>
  <si>
    <t>CAMARAS FOTOGRAFICAS Y DE VIDEO.</t>
  </si>
  <si>
    <t>529</t>
  </si>
  <si>
    <t>OTRO MOBILIARIO Y EQUIPO EDUCACIONAL Y RECREATIVO.</t>
  </si>
  <si>
    <t>53</t>
  </si>
  <si>
    <t xml:space="preserve">          EQUIPO E INSTRUMENTAL MEDICO Y DE LABORATORIO.</t>
  </si>
  <si>
    <t>531</t>
  </si>
  <si>
    <t>EQUIPO MEDICO Y DE LABORATORIO.</t>
  </si>
  <si>
    <t>532</t>
  </si>
  <si>
    <t>INSTRUMENTAL MEDICO Y DE LABORATORIO.</t>
  </si>
  <si>
    <t>54</t>
  </si>
  <si>
    <t xml:space="preserve">          VEHICULOS Y EQUIPO DE TRANSPORTE.</t>
  </si>
  <si>
    <t>541</t>
  </si>
  <si>
    <t>VEHICULOS Y EQUIPO TERRESTRE.</t>
  </si>
  <si>
    <t>542</t>
  </si>
  <si>
    <t>CARROCERIAS Y REMOLQUES.</t>
  </si>
  <si>
    <t>543</t>
  </si>
  <si>
    <t>EQUIPO AEROESPACIAL.</t>
  </si>
  <si>
    <t>544</t>
  </si>
  <si>
    <t>EQUIPO FERROVIARIO.</t>
  </si>
  <si>
    <t>545</t>
  </si>
  <si>
    <t>EMBARCACIONES.</t>
  </si>
  <si>
    <t>549</t>
  </si>
  <si>
    <t>OTROS EQUIPOS DE TRANSPORTE.</t>
  </si>
  <si>
    <t>55</t>
  </si>
  <si>
    <t xml:space="preserve">          EQUIPO DE DEFENSA Y SEGURIDAD.</t>
  </si>
  <si>
    <t>551</t>
  </si>
  <si>
    <t>EQUIPO DE DEFENSA Y SEGURIDAD.</t>
  </si>
  <si>
    <t>56</t>
  </si>
  <si>
    <t xml:space="preserve">          MAQUINARIA, OTROS EQUIPOS Y HERRAMIENTAS.</t>
  </si>
  <si>
    <t>561</t>
  </si>
  <si>
    <t>MAQUINARIA Y EQUIPO AGROPECUARIO.</t>
  </si>
  <si>
    <t>562</t>
  </si>
  <si>
    <t>MAQUINARIA Y EQUIPO INDUSTRIAL.</t>
  </si>
  <si>
    <t>563</t>
  </si>
  <si>
    <t>MAQUINARIA Y EQUIPO DE CONSTRUCCION.</t>
  </si>
  <si>
    <t>564</t>
  </si>
  <si>
    <t>SISTEMAS DE AIRE ACONDICIONADO, CALEFACCION Y DE REFRIGERACION INDUSTRIAL Y COMERCIAL.</t>
  </si>
  <si>
    <t>565</t>
  </si>
  <si>
    <t>EQUIPO DE COMUNICACION Y TELECOMUNICACION.</t>
  </si>
  <si>
    <t>566</t>
  </si>
  <si>
    <t>EQUIPOS DE GENERACION ELECTRICA, APARATOS Y ACCESORIOS ELECTRICOS.</t>
  </si>
  <si>
    <t>567</t>
  </si>
  <si>
    <t>HERRAMIENTAS Y MAQUINAS-HERRAMIENTA.</t>
  </si>
  <si>
    <t>569</t>
  </si>
  <si>
    <t>OTROS EQUIPOS.</t>
  </si>
  <si>
    <t>57</t>
  </si>
  <si>
    <t xml:space="preserve">          ACTIVOS BIOLOGICOS.</t>
  </si>
  <si>
    <t>571</t>
  </si>
  <si>
    <t>BOVINOS.</t>
  </si>
  <si>
    <t>572</t>
  </si>
  <si>
    <t>PORCINOS.</t>
  </si>
  <si>
    <t>573</t>
  </si>
  <si>
    <t>AVES.</t>
  </si>
  <si>
    <t>574</t>
  </si>
  <si>
    <t>OVINOS Y CAPRINOS.</t>
  </si>
  <si>
    <t>575</t>
  </si>
  <si>
    <t>PECES Y ACUICULTURA.</t>
  </si>
  <si>
    <t>576</t>
  </si>
  <si>
    <t>EQUINOS.</t>
  </si>
  <si>
    <t>577</t>
  </si>
  <si>
    <t>ESPECIES MENORES Y DE ZOOLOGICO.</t>
  </si>
  <si>
    <t>578</t>
  </si>
  <si>
    <t>ARBOLES Y PLANTAS.</t>
  </si>
  <si>
    <t>579</t>
  </si>
  <si>
    <t>OTROS ACTIVOS BIOLOGICOS.</t>
  </si>
  <si>
    <t>58</t>
  </si>
  <si>
    <t xml:space="preserve">          BIENES INMUEBLES.</t>
  </si>
  <si>
    <t>581</t>
  </si>
  <si>
    <t>TERRENOS.</t>
  </si>
  <si>
    <t>582</t>
  </si>
  <si>
    <t>VIVIENDAS.</t>
  </si>
  <si>
    <t>583</t>
  </si>
  <si>
    <t>EDIFICIOS NO RESIDENCIALES.</t>
  </si>
  <si>
    <t>589</t>
  </si>
  <si>
    <t>OTROS BIENES INMUEBLES.</t>
  </si>
  <si>
    <t>59</t>
  </si>
  <si>
    <t xml:space="preserve">          ACTIVOS INTANGIBLES.</t>
  </si>
  <si>
    <t>591</t>
  </si>
  <si>
    <t>SOFTWARE.</t>
  </si>
  <si>
    <t>592</t>
  </si>
  <si>
    <t>PATENTES.</t>
  </si>
  <si>
    <t>593</t>
  </si>
  <si>
    <t>MARCAS.</t>
  </si>
  <si>
    <t>594</t>
  </si>
  <si>
    <t>DERECHOS.</t>
  </si>
  <si>
    <t>595</t>
  </si>
  <si>
    <t>CONCESIONES.</t>
  </si>
  <si>
    <t>596</t>
  </si>
  <si>
    <t>FRANQUICIAS.</t>
  </si>
  <si>
    <t>597</t>
  </si>
  <si>
    <t>LICENCIAS INFORMATICAS E INTELECTUALES.</t>
  </si>
  <si>
    <t>598</t>
  </si>
  <si>
    <t>LICENCIAS INDUSTRIALES, COMERCIALES Y OTRAS.</t>
  </si>
  <si>
    <t>599</t>
  </si>
  <si>
    <t>OTROS ACTIVOS INTANGIBLES.</t>
  </si>
  <si>
    <t>6</t>
  </si>
  <si>
    <t>INVERSION PUBLICA.</t>
  </si>
  <si>
    <t>61</t>
  </si>
  <si>
    <t xml:space="preserve">          OBRA PUBLICA EN BIENES DE DOMINIO PUBLICO.</t>
  </si>
  <si>
    <t>611</t>
  </si>
  <si>
    <t>EDIFICACION HABITACIONAL.</t>
  </si>
  <si>
    <t>612</t>
  </si>
  <si>
    <t>EDIFICACION NO HABITACIONAL.</t>
  </si>
  <si>
    <t>613</t>
  </si>
  <si>
    <t>CONSTRUCCION DE OBRAS PARA EL ABASTECIMIENTO DE AGUA, PETROLEO, GAS, ELECTRICIDAD Y TELECOMUNICACIONES.</t>
  </si>
  <si>
    <t>614</t>
  </si>
  <si>
    <t>DIVISION DE TERRENOS Y CONSTRUCCION DE OBRAS DE URBANIZACION.</t>
  </si>
  <si>
    <t>615</t>
  </si>
  <si>
    <t>CONSTRUCCION DE VIAS DE COMUNICACION.</t>
  </si>
  <si>
    <t>616</t>
  </si>
  <si>
    <t>OTRAS CONSTRUCCIONES DE INGENIERIA CIVIL U OBRA PESADA.</t>
  </si>
  <si>
    <t>617</t>
  </si>
  <si>
    <t>INSTALACIONES Y EQUIPAMIENTO EN CONSTRUCCIONES.</t>
  </si>
  <si>
    <t>619</t>
  </si>
  <si>
    <t>TRABAJOS DE ACABADOS EN EDIFICACIONES Y OTROS TRABAJOS ESPECIALIZADOS.</t>
  </si>
  <si>
    <t>62</t>
  </si>
  <si>
    <t xml:space="preserve">          OBRA PUBLICA EN BIENES PROPIOS.</t>
  </si>
  <si>
    <t>621</t>
  </si>
  <si>
    <t>622</t>
  </si>
  <si>
    <t>623</t>
  </si>
  <si>
    <t>624</t>
  </si>
  <si>
    <t>625</t>
  </si>
  <si>
    <t>626</t>
  </si>
  <si>
    <t>627</t>
  </si>
  <si>
    <t>629</t>
  </si>
  <si>
    <t>63</t>
  </si>
  <si>
    <t xml:space="preserve">          PROYECTOS PRODUCTIVOS Y ACCIONES DE FOMENTO.</t>
  </si>
  <si>
    <t>631</t>
  </si>
  <si>
    <t>ESTUDIOS, FORMULACION Y EVALUACION DE PROYECTOS PRODUCTIVOS NO INCLUIDOS EN CONCEPTOS ANTERIORES DE ESTE CAPITULO.</t>
  </si>
  <si>
    <t>632</t>
  </si>
  <si>
    <t>EJECUCION DE PROYECTOS PRODUCTIVOS NO INCLUIDOS EN CONCEPTOS ANTERIORES DE ESTE CAPITULO.</t>
  </si>
  <si>
    <t>7</t>
  </si>
  <si>
    <t>INVERSIONES FINANCIERAS Y OTRAS PROVISIONES.</t>
  </si>
  <si>
    <t>71</t>
  </si>
  <si>
    <t xml:space="preserve">          INVERSIONES PARA EL FOMENTO DE ACTIVIDADES PRODUCTIVAS.</t>
  </si>
  <si>
    <t>711</t>
  </si>
  <si>
    <t>CREDITOS OTORGADOS POR ENTIDADES FEDERATIVAS Y MUNICIPIOS AL SECTOR SOCIAL Y PRIVADO PARA EL FOMENTO DE ACTIVIDADES PRODUCTIVAS.</t>
  </si>
  <si>
    <t>712</t>
  </si>
  <si>
    <t>CREDITOS OTORGADOS POR LAS ENTIDADES FEDERATIVAS A MUNICIPIOS PARA EL FOMENTO DE ACTIVIDADES PRODUCTIVAS.</t>
  </si>
  <si>
    <t>72</t>
  </si>
  <si>
    <t xml:space="preserve">          ACCIONES Y PARTICIPACIONES DE CAPITAL.</t>
  </si>
  <si>
    <t>721</t>
  </si>
  <si>
    <t>ACCIONES Y PARTICIPACIONES DE CAPITAL EN ENTIDADES PARAESTATALES NO EMPRESARIALES Y NO FINANCIERAS CON FINES DE POLITICA ECONOMICA.</t>
  </si>
  <si>
    <t>722</t>
  </si>
  <si>
    <t>ACCIONES Y PARTICIPACIONES DE CAPITAL EN ENTIDADES PARAESTATALES EMPRESARIALES Y NO FINANCIERAS CON FINES DE POLITICA ECONOMICA.</t>
  </si>
  <si>
    <t>723</t>
  </si>
  <si>
    <t>ACCIONES Y PARTICIPACIONES DE CAPITAL EN INSTITUCIONES PARAESTATALES PUBLICAS FINANCIERAS CON FINES DE POLITICA ECONOMICA.</t>
  </si>
  <si>
    <t>724</t>
  </si>
  <si>
    <t>ACCIONES Y PARTICIPACIONES DE CAPITAL EN EL SECTOR PRIVADO CON FINES DE POLITICA ECONOMICA.</t>
  </si>
  <si>
    <t>725</t>
  </si>
  <si>
    <t>ACCIONES Y PARTICIPACIONES DE CAPITAL EN ORGANISMOS INTERNACIONALES CON FINES DE POLITICA ECONOMICA.</t>
  </si>
  <si>
    <t>726</t>
  </si>
  <si>
    <t>ACCIONES Y PARTICIPACIONES DE CAPITAL EN EL SECTOR EXTERNO CON FINES DE POLITICA ECONOMICA.</t>
  </si>
  <si>
    <t>727</t>
  </si>
  <si>
    <t>ACCIONES Y PARTICIPACIONES DE CAPITAL EN EL SECTOR PUBLICO CON FINES DE GESTION DE LIQUIDEZ.</t>
  </si>
  <si>
    <t>728</t>
  </si>
  <si>
    <t>ACCIONES Y PARTICIPACIONES DE CAPITAL EN EL SECTOR PRIVADO CON FINES DE GESTION DE LIQUIDEZ.</t>
  </si>
  <si>
    <t>729</t>
  </si>
  <si>
    <t>ACCIONES Y PARTICIPACIONES DE CAPITAL EN EL SECTOR EXTERNO CON FINES DE GESTION DE LIQUIDEZ.</t>
  </si>
  <si>
    <t>73</t>
  </si>
  <si>
    <t xml:space="preserve">          COMPRA DE TITULOS Y VALORES.</t>
  </si>
  <si>
    <t>731</t>
  </si>
  <si>
    <t>BONOS.</t>
  </si>
  <si>
    <t>732</t>
  </si>
  <si>
    <t>VALORES REPRESENTATIVOS DE DEUDA ADQUIRIDOS CON FINES DE POLITICA ECONOMICA.</t>
  </si>
  <si>
    <t>733</t>
  </si>
  <si>
    <t>VALORES REPRESENTATIVOS DE DEUDA ADQUIRIDOS CON FINES DE GESTION DE LIQUIDEZ.</t>
  </si>
  <si>
    <t>734</t>
  </si>
  <si>
    <t>OBLIGACIONES NEGOCIABLES ADQUIRIDAS CON FINES DE POLITICA ECONOMICA.</t>
  </si>
  <si>
    <t>735</t>
  </si>
  <si>
    <t>OBLIGACIONES NEGOCIABLES ADQUIRIDAS CON FINES DE GESTION DE LIQUIDEZ.</t>
  </si>
  <si>
    <t>739</t>
  </si>
  <si>
    <t>OTROS VALORES.</t>
  </si>
  <si>
    <t>74</t>
  </si>
  <si>
    <t xml:space="preserve">          CONCESION DE PRESTAMOS.</t>
  </si>
  <si>
    <t>741</t>
  </si>
  <si>
    <t>CONCESION DE PRESTAMOS A ENTIDADES PARAESTATALES NO EMPRESARIALES Y NO FINANCIERAS CON FINES DE POLITICA ECONOMICA.</t>
  </si>
  <si>
    <t>742</t>
  </si>
  <si>
    <t>CONCESION DE PRESTAMOS A ENTIDADES PARAESTATALES EMPRESARIALES Y NO FINANCIERAS CON FINES DE POLITICA ECONOMICA.</t>
  </si>
  <si>
    <t>743</t>
  </si>
  <si>
    <t>CONCESION DE PRESTAMOS A INSTITUCIONES PARAESTATALES PUBLICAS FINANCIERAS CON FINES DE POLITICA ECONOMICA.</t>
  </si>
  <si>
    <t>744</t>
  </si>
  <si>
    <t>CONCESION DE PRESTAMOS A ENTIDADES FEDERATIVAS Y MUNICIPIOS CON FINES DE POLITICA ECONOMICA.</t>
  </si>
  <si>
    <t>745</t>
  </si>
  <si>
    <t>CONCESION DE PRESTAMOS AL SECTOR PRIVADO CON FINES DE POLITICA ECONOMICA.</t>
  </si>
  <si>
    <t>746</t>
  </si>
  <si>
    <t>CONCESION DE PRESTAMOS AL SECTOR EXTERNO CON FINES DE POLITICA ECONOMICA.</t>
  </si>
  <si>
    <t>747</t>
  </si>
  <si>
    <t>CONCESION DE PRESTAMOS AL SECTOR PUBLICO CON FINES DE GESTION DE LIQUIDEZ.</t>
  </si>
  <si>
    <t>748</t>
  </si>
  <si>
    <t>CONCESION DE PRESTAMOS AL SECTOR PRIVADO CON FINES DE GESTION DE LIQUIDEZ.</t>
  </si>
  <si>
    <t>749</t>
  </si>
  <si>
    <t>CONCESION DE PRESTAMOS AL SECTOR EXTERNO CON FINES DE GESTION DE LIQUIDEZ.</t>
  </si>
  <si>
    <t>75</t>
  </si>
  <si>
    <t xml:space="preserve">          INVERSIONES EN FIDEICOMISOS, MANDATOS Y OTROS ANALOGOS.</t>
  </si>
  <si>
    <t>751</t>
  </si>
  <si>
    <t>INVERSIONES EN FIDEICOMISOS DEL PODER EJECUTIVO.</t>
  </si>
  <si>
    <t>752</t>
  </si>
  <si>
    <t>INVERSIONES EN FIDEICOMISOS DEL PODER LEGISLATIVO.</t>
  </si>
  <si>
    <t>753</t>
  </si>
  <si>
    <t>INVERSIONES EN FIDEICOMISOS DEL PODER JUDICIAL.</t>
  </si>
  <si>
    <t>754</t>
  </si>
  <si>
    <t>INVERSIONES EN FIDEICOMISOS PUBLICOS NO EMPRESARIALES Y NO FINANCIEROS.</t>
  </si>
  <si>
    <t>755</t>
  </si>
  <si>
    <t>INVERSIONES EN FIDEICOMISOS PUBLICOS EMPRESARIALES Y NO FINANCIEROS.</t>
  </si>
  <si>
    <t>756</t>
  </si>
  <si>
    <t>INVERSIONES EN FIDEICOMISOS PUBLICOS FINANCIEROS.</t>
  </si>
  <si>
    <t>757</t>
  </si>
  <si>
    <t>INVERSIONES EN FIDEICOMISOS DE ENTIDADES FEDERATIVAS.</t>
  </si>
  <si>
    <t>758</t>
  </si>
  <si>
    <t>INVERSIONES EN FIDEICOMISOS DE MUNICIPIOS.</t>
  </si>
  <si>
    <t>759</t>
  </si>
  <si>
    <t>FIDEICOMISOS DE EMPRESAS PRIVADAS Y PARTICULARES.</t>
  </si>
  <si>
    <t>76</t>
  </si>
  <si>
    <t xml:space="preserve">          OTRAS INVERSIONES FINANCIERAS.</t>
  </si>
  <si>
    <t>761</t>
  </si>
  <si>
    <t>DEPOSITOS A LARGO PLAZO EN MONEDA NACIONAL.</t>
  </si>
  <si>
    <t>762</t>
  </si>
  <si>
    <t>DEPOSITOS A LARGO PLAZO EN MONEDA EXTRANJERA.</t>
  </si>
  <si>
    <t>79</t>
  </si>
  <si>
    <t xml:space="preserve">          PROVISIONES PARA CONTINGENCIAS Y OTRAS EROGACIONES ESPECIALES.</t>
  </si>
  <si>
    <t>791</t>
  </si>
  <si>
    <t>CONTINGENCIAS POR FENOMENOS NATURALES.</t>
  </si>
  <si>
    <t>792</t>
  </si>
  <si>
    <t>CONTINGENCIAS SOCIOECONOMICAS.</t>
  </si>
  <si>
    <t>799</t>
  </si>
  <si>
    <t>OTRAS EROGACIONES ESPECIALES.</t>
  </si>
  <si>
    <t>8</t>
  </si>
  <si>
    <t>PARTICIPACIONES Y APORTACIONES.</t>
  </si>
  <si>
    <t>81</t>
  </si>
  <si>
    <t xml:space="preserve">          PARTICIPACIONES.</t>
  </si>
  <si>
    <t>811</t>
  </si>
  <si>
    <t>FONDO GENERAL DE PARTICIPACIONES.</t>
  </si>
  <si>
    <t>812</t>
  </si>
  <si>
    <t>FONDO DE FOMENTO MUNICIPAL.</t>
  </si>
  <si>
    <t>813</t>
  </si>
  <si>
    <t>PARTICIPACIONES DE LAS ENTIDADES FEDERATIVAS A LOS MUNICIPIOS.</t>
  </si>
  <si>
    <t>814</t>
  </si>
  <si>
    <t>OTROS CONCEPTOS PARTICIPABLES DE LA FEDERACION A ENTIDADES FEDERATIVAS.</t>
  </si>
  <si>
    <t>815</t>
  </si>
  <si>
    <t>OTROS CONCEPTOS PARTICIPABLES DE LA FEDERACION A MUNICIPIOS.</t>
  </si>
  <si>
    <t>816</t>
  </si>
  <si>
    <t>CONVENIOS DE COLABORACION ADMINISTRATIVA.</t>
  </si>
  <si>
    <t>83</t>
  </si>
  <si>
    <t xml:space="preserve">          APORTACIONES.</t>
  </si>
  <si>
    <t>831</t>
  </si>
  <si>
    <t>APORTACIONES DE LA FEDERACION A LAS ENTIDADES FEDERATIVAS.</t>
  </si>
  <si>
    <t>832</t>
  </si>
  <si>
    <t>APORTACIONES DE LA FEDERACION A MUNICIPIOS.</t>
  </si>
  <si>
    <t>833</t>
  </si>
  <si>
    <t>APORTACIONES DE LAS ENTIDADES FEDERATIVAS A LOS MUNICIPIOS.</t>
  </si>
  <si>
    <t>834</t>
  </si>
  <si>
    <t>APORTACIONES PREVISTAS EN LEYES Y DECRETOS AL SISTEMA DE PROTECCION SOCIAL.</t>
  </si>
  <si>
    <t>835</t>
  </si>
  <si>
    <t>APORTACIONES PREVISTAS EN LEYES Y DECRETOS COMPENSATORIAS A ENTIDADES FEDERATIVAS Y MUNICIPIOS.</t>
  </si>
  <si>
    <t>85</t>
  </si>
  <si>
    <t xml:space="preserve">          CONVENIOS.</t>
  </si>
  <si>
    <t>851</t>
  </si>
  <si>
    <t>CONVENIOS DE REASIGNACION.</t>
  </si>
  <si>
    <t>852</t>
  </si>
  <si>
    <t>CONVENIOS DE DESCENTRALIZACION.</t>
  </si>
  <si>
    <t>853</t>
  </si>
  <si>
    <t>OTROS CONVENIOS.</t>
  </si>
  <si>
    <t>9</t>
  </si>
  <si>
    <t>DEUDA PUBLICA.</t>
  </si>
  <si>
    <t>91</t>
  </si>
  <si>
    <t xml:space="preserve">          AMORTIZACION DE LA DEUDA PUBLICA.</t>
  </si>
  <si>
    <t>911</t>
  </si>
  <si>
    <t>AMORTIZACION DE LA DEUDA INTERNA CON INSTITUCIONES DE CREDITO.</t>
  </si>
  <si>
    <t>912</t>
  </si>
  <si>
    <t>AMORTIZACION DE LA DEUDA INTERNA POR EMISION DE TITULOS Y VALORES.</t>
  </si>
  <si>
    <t>913</t>
  </si>
  <si>
    <t>AMORTIZACION DE ARRENDAMIENTOS FINANCIEROS NACIONALES.</t>
  </si>
  <si>
    <t>914</t>
  </si>
  <si>
    <t>AMORTIZACION DE LA DEUDA EXTERNA CON INSTITUCIONES DE CREDITO.</t>
  </si>
  <si>
    <t>915</t>
  </si>
  <si>
    <t>AMORTIZACION DE DEUDA EXTERNA CON ORGANISMOS FINANCIEROS INTERNACIONALES.</t>
  </si>
  <si>
    <t>916</t>
  </si>
  <si>
    <t>AMORTIZACION DE LA DEUDA BILATERAL.</t>
  </si>
  <si>
    <t>917</t>
  </si>
  <si>
    <t>AMORTIZACION DE LA DEUDA EXTERNA POR EMISION DE TITULOS Y VALORES.</t>
  </si>
  <si>
    <t>918</t>
  </si>
  <si>
    <t>AMORTIZACION DE ARRENDAMIENTOS FINANCIEROS INTERNACIONALES.</t>
  </si>
  <si>
    <t>92</t>
  </si>
  <si>
    <t xml:space="preserve">          INTERESES DE LA DEUDA PUBLICA.</t>
  </si>
  <si>
    <t>921</t>
  </si>
  <si>
    <t>INTERESES DE LA DEUDA INTERNA CON INSTITUCIONES DE CREDITO.</t>
  </si>
  <si>
    <t>922</t>
  </si>
  <si>
    <t>INTERESES DERIVADOS DE LA COLOCACION DE TITULOS Y VALORES.</t>
  </si>
  <si>
    <t>923</t>
  </si>
  <si>
    <t>INTERESES POR ARRENDAMIENTOS FINANCIEROS NACIONALES.</t>
  </si>
  <si>
    <t>924</t>
  </si>
  <si>
    <t>INTERESES DE LA DEUDA EXTERNA CON INSTITUCIONES DE CREDITO.</t>
  </si>
  <si>
    <t>925</t>
  </si>
  <si>
    <t>INTERESES DE LA DEUDA CON ORGANISMOS FINANCIEROS INTERNACIONALES.</t>
  </si>
  <si>
    <t>926</t>
  </si>
  <si>
    <t>INTERESES DE LA DEUDA BILATERAL.</t>
  </si>
  <si>
    <t>927</t>
  </si>
  <si>
    <t>INTERESES DERIVADOS DE LA COLOCACION DE TITULOS Y VALORES EN EL EXTERIOR.</t>
  </si>
  <si>
    <t>928</t>
  </si>
  <si>
    <t>INTERESES POR ARRENDAMIENTOS FINANCIEROS INTERNACIONALES.</t>
  </si>
  <si>
    <t>93</t>
  </si>
  <si>
    <t xml:space="preserve">          COMISIONES DE LA DEUDA PUBLICA.</t>
  </si>
  <si>
    <t>931</t>
  </si>
  <si>
    <t>COMISIONES DE LA DEUDA PUBLICA INTERNA.</t>
  </si>
  <si>
    <t>932</t>
  </si>
  <si>
    <t>COMISIONES DE LA DEUDA PUBLICA EXTERNA.</t>
  </si>
  <si>
    <t>94</t>
  </si>
  <si>
    <t xml:space="preserve">          GASTOS DE LA DEUDA PUBLICA.</t>
  </si>
  <si>
    <t>941</t>
  </si>
  <si>
    <t>GASTOS DE LA DEUDA PUBLICA INTERNA.</t>
  </si>
  <si>
    <t>942</t>
  </si>
  <si>
    <t>GASTOS DE LA DEUDA PUBLICA EXTERNA.</t>
  </si>
  <si>
    <t>95</t>
  </si>
  <si>
    <t xml:space="preserve">          COSTO POR COBERTURAS.</t>
  </si>
  <si>
    <t>951</t>
  </si>
  <si>
    <t>COSTOS POR COBERTURAS.</t>
  </si>
  <si>
    <t>96</t>
  </si>
  <si>
    <t xml:space="preserve">          APOYOS FINANCIEROS.</t>
  </si>
  <si>
    <t>961</t>
  </si>
  <si>
    <t>APOYOS A INTERMEDIARIOS FINANCIEROS.</t>
  </si>
  <si>
    <t>962</t>
  </si>
  <si>
    <t>APOYOS A AHORRADORES Y DEUDORES DEL SISTEMA FINANCIERO NACIONAL.</t>
  </si>
  <si>
    <t>99</t>
  </si>
  <si>
    <t xml:space="preserve">          ADEUDOS DE EJERCICIOS FISCALES ANTERIORES (ADEFAS).</t>
  </si>
  <si>
    <t>991</t>
  </si>
  <si>
    <t>ADEFAS.</t>
  </si>
  <si>
    <t>Total del Gasto</t>
  </si>
  <si>
    <t>Bajo protesta de decir verdad declaramos que los Estados Financieros y sus notas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</si>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</sst>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446</xdr:row>
      <xdr:rowOff>0</xdr:rowOff>
    </xdr:from>
    <xdr:to>
      <xdr:col>2</xdr:col>
      <xdr:colOff>749617</xdr:colOff>
      <xdr:row>452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3</xdr:col>
      <xdr:colOff>60007</xdr:colOff>
      <xdr:row>446</xdr:row>
      <xdr:rowOff>0</xdr:rowOff>
    </xdr:from>
    <xdr:to>
      <xdr:col>5</xdr:col>
      <xdr:colOff>47625</xdr:colOff>
      <xdr:row>452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6</xdr:col>
      <xdr:colOff>31432</xdr:colOff>
      <xdr:row>446</xdr:row>
      <xdr:rowOff>0</xdr:rowOff>
    </xdr:from>
    <xdr:to>
      <xdr:col>8</xdr:col>
      <xdr:colOff>19050</xdr:colOff>
      <xdr:row>452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9</xdr:col>
      <xdr:colOff>12382</xdr:colOff>
      <xdr:row>446</xdr:row>
      <xdr:rowOff>0</xdr:rowOff>
    </xdr:from>
    <xdr:to>
      <xdr:col>11</xdr:col>
      <xdr:colOff>0</xdr:colOff>
      <xdr:row>452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5"/>
  <sheetViews>
    <sheetView tabSelected="1" zoomScale="145" zoomScaleNormal="145" workbookViewId="0">
      <selection activeCell="B9" sqref="B9"/>
    </sheetView>
  </sheetViews>
  <sheetFormatPr baseColWidth="10" defaultColWidth="9.140625" defaultRowHeight="11.25" x14ac:dyDescent="0.2"/>
  <cols>
    <col min="1" max="1" width="0.7109375" style="11" customWidth="1" collapsed="1"/>
    <col min="2" max="2" width="11.42578125" style="4" customWidth="1" collapsed="1"/>
    <col min="3" max="3" width="21.85546875" style="14" customWidth="1" collapsed="1"/>
    <col min="4" max="6" width="11.42578125" style="13" customWidth="1" collapsed="1"/>
    <col min="7" max="11" width="11.42578125" style="11" customWidth="1" collapsed="1"/>
    <col min="12" max="12" width="0.7109375" style="11" customWidth="1" collapsed="1"/>
    <col min="13" max="13" width="13.7109375" style="11" hidden="1" customWidth="1" collapsed="1"/>
    <col min="14" max="14" width="0" style="11" hidden="1" customWidth="1" collapsed="1"/>
    <col min="15" max="16384" width="9.140625" style="11" collapsed="1"/>
  </cols>
  <sheetData>
    <row r="1" spans="1:14" s="5" customFormat="1" ht="5.25" customHeight="1" x14ac:dyDescent="0.2">
      <c r="A1" s="19"/>
      <c r="B1" s="15"/>
      <c r="C1" s="16"/>
      <c r="D1" s="17"/>
      <c r="E1" s="18"/>
      <c r="F1" s="18"/>
      <c r="G1" s="19"/>
      <c r="H1" s="19"/>
      <c r="I1" s="19"/>
      <c r="J1" s="19"/>
      <c r="K1" s="19"/>
      <c r="L1" s="19"/>
    </row>
    <row r="2" spans="1:14" s="2" customFormat="1" ht="13.5" customHeight="1" x14ac:dyDescent="0.2">
      <c r="A2" s="20"/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0"/>
    </row>
    <row r="3" spans="1:14" s="1" customFormat="1" ht="13.5" customHeight="1" x14ac:dyDescent="0.2">
      <c r="A3" s="21"/>
      <c r="B3" s="27" t="s">
        <v>10</v>
      </c>
      <c r="C3" s="27"/>
      <c r="D3" s="27"/>
      <c r="E3" s="27"/>
      <c r="F3" s="27"/>
      <c r="G3" s="27"/>
      <c r="H3" s="27"/>
      <c r="I3" s="27"/>
      <c r="J3" s="27"/>
      <c r="K3" s="27"/>
      <c r="L3" s="21"/>
    </row>
    <row r="4" spans="1:14" s="1" customFormat="1" ht="13.5" customHeight="1" x14ac:dyDescent="0.2">
      <c r="A4" s="21"/>
      <c r="B4" s="28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1"/>
    </row>
    <row r="5" spans="1:14" s="1" customFormat="1" ht="13.5" customHeight="1" x14ac:dyDescent="0.2">
      <c r="A5" s="21"/>
      <c r="B5" s="28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1"/>
    </row>
    <row r="6" spans="1:14" s="1" customFormat="1" ht="13.5" customHeight="1" x14ac:dyDescent="0.2">
      <c r="A6" s="21"/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21"/>
    </row>
    <row r="7" spans="1:14" s="2" customFormat="1" ht="13.5" customHeight="1" x14ac:dyDescent="0.2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</row>
    <row r="8" spans="1:14" s="2" customFormat="1" ht="13.5" customHeight="1" x14ac:dyDescent="0.2">
      <c r="A8" s="20"/>
      <c r="B8" s="28" t="s">
        <v>861</v>
      </c>
      <c r="C8" s="28"/>
      <c r="D8" s="28"/>
      <c r="E8" s="28"/>
      <c r="F8" s="28"/>
      <c r="G8" s="28"/>
      <c r="H8" s="28"/>
      <c r="I8" s="28"/>
      <c r="J8" s="28"/>
      <c r="K8" s="28"/>
      <c r="L8" s="20"/>
    </row>
    <row r="9" spans="1:14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4" s="2" customFormat="1" ht="15" customHeight="1" x14ac:dyDescent="0.2">
      <c r="B10" s="30" t="s">
        <v>3</v>
      </c>
      <c r="C10" s="30"/>
      <c r="D10" s="32" t="s">
        <v>4</v>
      </c>
      <c r="E10" s="32" t="s">
        <v>6</v>
      </c>
      <c r="F10" s="30" t="s">
        <v>0</v>
      </c>
      <c r="G10" s="30" t="s">
        <v>1</v>
      </c>
      <c r="H10" s="30" t="s">
        <v>2</v>
      </c>
      <c r="I10" s="30" t="s">
        <v>7</v>
      </c>
      <c r="J10" s="30"/>
      <c r="K10" s="32" t="s">
        <v>8</v>
      </c>
    </row>
    <row r="11" spans="1:14" s="2" customFormat="1" ht="15" customHeight="1" x14ac:dyDescent="0.2">
      <c r="B11" s="30" t="s">
        <v>5</v>
      </c>
      <c r="C11" s="30"/>
      <c r="D11" s="33"/>
      <c r="E11" s="33"/>
      <c r="F11" s="30"/>
      <c r="G11" s="30"/>
      <c r="H11" s="30"/>
      <c r="I11" s="30"/>
      <c r="J11" s="30"/>
      <c r="K11" s="33"/>
    </row>
    <row r="12" spans="1:14" ht="3.75" customHeight="1" x14ac:dyDescent="0.2">
      <c r="B12" s="31"/>
      <c r="C12" s="31"/>
    </row>
    <row r="13" spans="1:14" ht="12.75" x14ac:dyDescent="0.2">
      <c r="B13" s="24" t="s">
        <v>15</v>
      </c>
      <c r="C13"/>
      <c r="D13" s="22">
        <f>SUMIFS(D14:D438, N14:N438,"0",M14:M438,"1*")</f>
        <v>0</v>
      </c>
      <c r="E13" s="22">
        <f>SUMIFS(E14:E438, N14:N438,"0",M14:M438,"1*")</f>
        <v>3218977.5700000003</v>
      </c>
      <c r="F13" s="22">
        <f>SUMIFS(F14:F438, N14:N438,"0",M14:M438,"1*")</f>
        <v>3218977.5700000003</v>
      </c>
      <c r="G13" s="22">
        <f>SUMIFS(G14:G438, N14:N438,"0",M14:M438,"1*")</f>
        <v>3218977.5700000003</v>
      </c>
      <c r="H13" s="22">
        <f>SUMIFS(H14:H438, N14:N438,"0",M14:M438,"1*")</f>
        <v>3218977.5700000003</v>
      </c>
      <c r="J13" s="22">
        <f t="shared" ref="J13:J76" si="0">H13-F13</f>
        <v>0</v>
      </c>
      <c r="K13" s="22">
        <f t="shared" ref="K13:K76" si="1">IF(F13&lt;&gt;0, ((H13-F13)/F13)*100, 0)</f>
        <v>0</v>
      </c>
      <c r="M13" s="24" t="s">
        <v>14</v>
      </c>
      <c r="N13" s="22" t="s">
        <v>14</v>
      </c>
    </row>
    <row r="14" spans="1:14" ht="12.75" x14ac:dyDescent="0.2">
      <c r="B14" s="24" t="s">
        <v>17</v>
      </c>
      <c r="C14"/>
      <c r="D14" s="22">
        <f>SUMIFS(D15:D438, N15:N438,"0",M15:M438,"11*")</f>
        <v>0</v>
      </c>
      <c r="E14" s="22">
        <f>SUMIFS(E15:E438, N15:N438,"0",M15:M438,"11*")</f>
        <v>2407800.16</v>
      </c>
      <c r="F14" s="22">
        <f>SUMIFS(F15:F438, N15:N438,"0",M15:M438,"11*")</f>
        <v>2407800.16</v>
      </c>
      <c r="G14" s="22">
        <f>SUMIFS(G15:G438, N15:N438,"0",M15:M438,"11*")</f>
        <v>2407800.16</v>
      </c>
      <c r="H14" s="22">
        <f>SUMIFS(H15:H438, N15:N438,"0",M15:M438,"11*")</f>
        <v>2407800.16</v>
      </c>
      <c r="J14" s="22">
        <f t="shared" si="0"/>
        <v>0</v>
      </c>
      <c r="K14" s="22">
        <f t="shared" si="1"/>
        <v>0</v>
      </c>
      <c r="M14" s="24" t="s">
        <v>16</v>
      </c>
      <c r="N14" s="22" t="s">
        <v>14</v>
      </c>
    </row>
    <row r="15" spans="1:14" ht="12.75" x14ac:dyDescent="0.2">
      <c r="B15"/>
      <c r="C15" s="25" t="s">
        <v>19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J15" s="23">
        <f t="shared" si="0"/>
        <v>0</v>
      </c>
      <c r="K15" s="23">
        <f t="shared" si="1"/>
        <v>0</v>
      </c>
      <c r="M15" s="25" t="s">
        <v>18</v>
      </c>
      <c r="N15" s="23" t="s">
        <v>20</v>
      </c>
    </row>
    <row r="16" spans="1:14" ht="12.75" x14ac:dyDescent="0.2">
      <c r="B16"/>
      <c r="C16" s="25" t="s">
        <v>22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J16" s="23">
        <f t="shared" si="0"/>
        <v>0</v>
      </c>
      <c r="K16" s="23">
        <f t="shared" si="1"/>
        <v>0</v>
      </c>
      <c r="M16" s="25" t="s">
        <v>21</v>
      </c>
      <c r="N16" s="23" t="s">
        <v>20</v>
      </c>
    </row>
    <row r="17" spans="2:14" ht="12.75" x14ac:dyDescent="0.2">
      <c r="B17"/>
      <c r="C17" s="25" t="s">
        <v>24</v>
      </c>
      <c r="D17" s="23">
        <v>0</v>
      </c>
      <c r="E17" s="23">
        <v>2407800.16</v>
      </c>
      <c r="F17" s="23">
        <v>2407800.16</v>
      </c>
      <c r="G17" s="23">
        <v>2407800.16</v>
      </c>
      <c r="H17" s="23">
        <v>2407800.16</v>
      </c>
      <c r="J17" s="23">
        <f t="shared" si="0"/>
        <v>0</v>
      </c>
      <c r="K17" s="23">
        <f t="shared" si="1"/>
        <v>0</v>
      </c>
      <c r="M17" s="25" t="s">
        <v>23</v>
      </c>
      <c r="N17" s="23" t="s">
        <v>20</v>
      </c>
    </row>
    <row r="18" spans="2:14" ht="12.75" x14ac:dyDescent="0.2">
      <c r="B18"/>
      <c r="C18" s="25" t="s">
        <v>26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J18" s="23">
        <f t="shared" si="0"/>
        <v>0</v>
      </c>
      <c r="K18" s="23">
        <f t="shared" si="1"/>
        <v>0</v>
      </c>
      <c r="M18" s="25" t="s">
        <v>25</v>
      </c>
      <c r="N18" s="23" t="s">
        <v>20</v>
      </c>
    </row>
    <row r="19" spans="2:14" ht="12.75" x14ac:dyDescent="0.2">
      <c r="B19" s="24" t="s">
        <v>28</v>
      </c>
      <c r="C19"/>
      <c r="D19" s="22">
        <f>SUMIFS(D20:D438, N20:N438,"0",M20:M438,"12*")</f>
        <v>0</v>
      </c>
      <c r="E19" s="22">
        <f>SUMIFS(E20:E438, N20:N438,"0",M20:M438,"12*")</f>
        <v>0</v>
      </c>
      <c r="F19" s="22">
        <f>SUMIFS(F20:F438, N20:N438,"0",M20:M438,"12*")</f>
        <v>0</v>
      </c>
      <c r="G19" s="22">
        <f>SUMIFS(G20:G438, N20:N438,"0",M20:M438,"12*")</f>
        <v>0</v>
      </c>
      <c r="H19" s="22">
        <f>SUMIFS(H20:H438, N20:N438,"0",M20:M438,"12*")</f>
        <v>0</v>
      </c>
      <c r="J19" s="22">
        <f t="shared" si="0"/>
        <v>0</v>
      </c>
      <c r="K19" s="22">
        <f t="shared" si="1"/>
        <v>0</v>
      </c>
      <c r="M19" s="24" t="s">
        <v>27</v>
      </c>
      <c r="N19" s="22" t="s">
        <v>14</v>
      </c>
    </row>
    <row r="20" spans="2:14" ht="12.75" x14ac:dyDescent="0.2">
      <c r="B20"/>
      <c r="C20" s="25" t="s">
        <v>30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J20" s="23">
        <f t="shared" si="0"/>
        <v>0</v>
      </c>
      <c r="K20" s="23">
        <f t="shared" si="1"/>
        <v>0</v>
      </c>
      <c r="M20" s="25" t="s">
        <v>29</v>
      </c>
      <c r="N20" s="23" t="s">
        <v>20</v>
      </c>
    </row>
    <row r="21" spans="2:14" ht="12.75" x14ac:dyDescent="0.2">
      <c r="B21"/>
      <c r="C21" s="25" t="s">
        <v>32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J21" s="23">
        <f t="shared" si="0"/>
        <v>0</v>
      </c>
      <c r="K21" s="23">
        <f t="shared" si="1"/>
        <v>0</v>
      </c>
      <c r="M21" s="25" t="s">
        <v>31</v>
      </c>
      <c r="N21" s="23" t="s">
        <v>20</v>
      </c>
    </row>
    <row r="22" spans="2:14" ht="12.75" x14ac:dyDescent="0.2">
      <c r="B22"/>
      <c r="C22" s="25" t="s">
        <v>34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J22" s="23">
        <f t="shared" si="0"/>
        <v>0</v>
      </c>
      <c r="K22" s="23">
        <f t="shared" si="1"/>
        <v>0</v>
      </c>
      <c r="M22" s="25" t="s">
        <v>33</v>
      </c>
      <c r="N22" s="23" t="s">
        <v>20</v>
      </c>
    </row>
    <row r="23" spans="2:14" ht="12.75" x14ac:dyDescent="0.2">
      <c r="B23"/>
      <c r="C23" s="25" t="s">
        <v>36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J23" s="23">
        <f t="shared" si="0"/>
        <v>0</v>
      </c>
      <c r="K23" s="23">
        <f t="shared" si="1"/>
        <v>0</v>
      </c>
      <c r="M23" s="25" t="s">
        <v>35</v>
      </c>
      <c r="N23" s="23" t="s">
        <v>20</v>
      </c>
    </row>
    <row r="24" spans="2:14" ht="12.75" x14ac:dyDescent="0.2">
      <c r="B24" s="24" t="s">
        <v>38</v>
      </c>
      <c r="C24"/>
      <c r="D24" s="22">
        <f>SUMIFS(D25:D438, N25:N438,"0",M25:M438,"13*")</f>
        <v>0</v>
      </c>
      <c r="E24" s="22">
        <f>SUMIFS(E25:E438, N25:N438,"0",M25:M438,"13*")</f>
        <v>698677.40999999992</v>
      </c>
      <c r="F24" s="22">
        <f>SUMIFS(F25:F438, N25:N438,"0",M25:M438,"13*")</f>
        <v>698677.40999999992</v>
      </c>
      <c r="G24" s="22">
        <f>SUMIFS(G25:G438, N25:N438,"0",M25:M438,"13*")</f>
        <v>698677.40999999992</v>
      </c>
      <c r="H24" s="22">
        <f>SUMIFS(H25:H438, N25:N438,"0",M25:M438,"13*")</f>
        <v>698677.40999999992</v>
      </c>
      <c r="J24" s="22">
        <f t="shared" si="0"/>
        <v>0</v>
      </c>
      <c r="K24" s="22">
        <f t="shared" si="1"/>
        <v>0</v>
      </c>
      <c r="M24" s="24" t="s">
        <v>37</v>
      </c>
      <c r="N24" s="22" t="s">
        <v>14</v>
      </c>
    </row>
    <row r="25" spans="2:14" ht="12.75" x14ac:dyDescent="0.2">
      <c r="B25"/>
      <c r="C25" s="25" t="s">
        <v>40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J25" s="23">
        <f t="shared" si="0"/>
        <v>0</v>
      </c>
      <c r="K25" s="23">
        <f t="shared" si="1"/>
        <v>0</v>
      </c>
      <c r="M25" s="25" t="s">
        <v>39</v>
      </c>
      <c r="N25" s="23" t="s">
        <v>20</v>
      </c>
    </row>
    <row r="26" spans="2:14" ht="12.75" x14ac:dyDescent="0.2">
      <c r="B26"/>
      <c r="C26" s="25" t="s">
        <v>42</v>
      </c>
      <c r="D26" s="23">
        <v>0</v>
      </c>
      <c r="E26" s="23">
        <v>268709.06</v>
      </c>
      <c r="F26" s="23">
        <v>268709.06</v>
      </c>
      <c r="G26" s="23">
        <v>268709.06</v>
      </c>
      <c r="H26" s="23">
        <v>268709.06</v>
      </c>
      <c r="J26" s="23">
        <f t="shared" si="0"/>
        <v>0</v>
      </c>
      <c r="K26" s="23">
        <f t="shared" si="1"/>
        <v>0</v>
      </c>
      <c r="M26" s="25" t="s">
        <v>41</v>
      </c>
      <c r="N26" s="23" t="s">
        <v>20</v>
      </c>
    </row>
    <row r="27" spans="2:14" ht="12.75" x14ac:dyDescent="0.2">
      <c r="B27"/>
      <c r="C27" s="25" t="s">
        <v>44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J27" s="23">
        <f t="shared" si="0"/>
        <v>0</v>
      </c>
      <c r="K27" s="23">
        <f t="shared" si="1"/>
        <v>0</v>
      </c>
      <c r="M27" s="25" t="s">
        <v>43</v>
      </c>
      <c r="N27" s="23" t="s">
        <v>20</v>
      </c>
    </row>
    <row r="28" spans="2:14" ht="12.75" x14ac:dyDescent="0.2">
      <c r="B28"/>
      <c r="C28" s="25" t="s">
        <v>46</v>
      </c>
      <c r="D28" s="23">
        <v>0</v>
      </c>
      <c r="E28" s="23">
        <v>429968.35</v>
      </c>
      <c r="F28" s="23">
        <v>429968.35</v>
      </c>
      <c r="G28" s="23">
        <v>429968.35</v>
      </c>
      <c r="H28" s="23">
        <v>429968.35</v>
      </c>
      <c r="J28" s="23">
        <f t="shared" si="0"/>
        <v>0</v>
      </c>
      <c r="K28" s="23">
        <f t="shared" si="1"/>
        <v>0</v>
      </c>
      <c r="M28" s="25" t="s">
        <v>45</v>
      </c>
      <c r="N28" s="23" t="s">
        <v>20</v>
      </c>
    </row>
    <row r="29" spans="2:14" ht="12.75" x14ac:dyDescent="0.2">
      <c r="B29"/>
      <c r="C29" s="25" t="s">
        <v>48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J29" s="23">
        <f t="shared" si="0"/>
        <v>0</v>
      </c>
      <c r="K29" s="23">
        <f t="shared" si="1"/>
        <v>0</v>
      </c>
      <c r="M29" s="25" t="s">
        <v>47</v>
      </c>
      <c r="N29" s="23" t="s">
        <v>20</v>
      </c>
    </row>
    <row r="30" spans="2:14" ht="12.75" x14ac:dyDescent="0.2">
      <c r="B30"/>
      <c r="C30" s="25" t="s">
        <v>50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J30" s="23">
        <f t="shared" si="0"/>
        <v>0</v>
      </c>
      <c r="K30" s="23">
        <f t="shared" si="1"/>
        <v>0</v>
      </c>
      <c r="M30" s="25" t="s">
        <v>49</v>
      </c>
      <c r="N30" s="23" t="s">
        <v>20</v>
      </c>
    </row>
    <row r="31" spans="2:14" ht="12.75" x14ac:dyDescent="0.2">
      <c r="B31"/>
      <c r="C31" s="25" t="s">
        <v>52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J31" s="23">
        <f t="shared" si="0"/>
        <v>0</v>
      </c>
      <c r="K31" s="23">
        <f t="shared" si="1"/>
        <v>0</v>
      </c>
      <c r="M31" s="25" t="s">
        <v>51</v>
      </c>
      <c r="N31" s="23" t="s">
        <v>20</v>
      </c>
    </row>
    <row r="32" spans="2:14" ht="12.75" x14ac:dyDescent="0.2">
      <c r="B32"/>
      <c r="C32" s="25" t="s">
        <v>54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J32" s="23">
        <f t="shared" si="0"/>
        <v>0</v>
      </c>
      <c r="K32" s="23">
        <f t="shared" si="1"/>
        <v>0</v>
      </c>
      <c r="M32" s="25" t="s">
        <v>53</v>
      </c>
      <c r="N32" s="23" t="s">
        <v>20</v>
      </c>
    </row>
    <row r="33" spans="2:14" ht="12.75" x14ac:dyDescent="0.2">
      <c r="B33" s="24" t="s">
        <v>56</v>
      </c>
      <c r="C33"/>
      <c r="D33" s="22">
        <f>SUMIFS(D34:D438, N34:N438,"0",M34:M438,"14*")</f>
        <v>0</v>
      </c>
      <c r="E33" s="22">
        <f>SUMIFS(E34:E438, N34:N438,"0",M34:M438,"14*")</f>
        <v>0</v>
      </c>
      <c r="F33" s="22">
        <f>SUMIFS(F34:F438, N34:N438,"0",M34:M438,"14*")</f>
        <v>0</v>
      </c>
      <c r="G33" s="22">
        <f>SUMIFS(G34:G438, N34:N438,"0",M34:M438,"14*")</f>
        <v>0</v>
      </c>
      <c r="H33" s="22">
        <f>SUMIFS(H34:H438, N34:N438,"0",M34:M438,"14*")</f>
        <v>0</v>
      </c>
      <c r="J33" s="22">
        <f t="shared" si="0"/>
        <v>0</v>
      </c>
      <c r="K33" s="22">
        <f t="shared" si="1"/>
        <v>0</v>
      </c>
      <c r="M33" s="24" t="s">
        <v>55</v>
      </c>
      <c r="N33" s="22" t="s">
        <v>14</v>
      </c>
    </row>
    <row r="34" spans="2:14" ht="12.75" x14ac:dyDescent="0.2">
      <c r="B34"/>
      <c r="C34" s="25" t="s">
        <v>58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J34" s="23">
        <f t="shared" si="0"/>
        <v>0</v>
      </c>
      <c r="K34" s="23">
        <f t="shared" si="1"/>
        <v>0</v>
      </c>
      <c r="M34" s="25" t="s">
        <v>57</v>
      </c>
      <c r="N34" s="23" t="s">
        <v>20</v>
      </c>
    </row>
    <row r="35" spans="2:14" ht="12.75" x14ac:dyDescent="0.2">
      <c r="B35"/>
      <c r="C35" s="25" t="s">
        <v>60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J35" s="23">
        <f t="shared" si="0"/>
        <v>0</v>
      </c>
      <c r="K35" s="23">
        <f t="shared" si="1"/>
        <v>0</v>
      </c>
      <c r="M35" s="25" t="s">
        <v>59</v>
      </c>
      <c r="N35" s="23" t="s">
        <v>20</v>
      </c>
    </row>
    <row r="36" spans="2:14" ht="12.75" x14ac:dyDescent="0.2">
      <c r="B36"/>
      <c r="C36" s="25" t="s">
        <v>62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J36" s="23">
        <f t="shared" si="0"/>
        <v>0</v>
      </c>
      <c r="K36" s="23">
        <f t="shared" si="1"/>
        <v>0</v>
      </c>
      <c r="M36" s="25" t="s">
        <v>61</v>
      </c>
      <c r="N36" s="23" t="s">
        <v>20</v>
      </c>
    </row>
    <row r="37" spans="2:14" ht="12.75" x14ac:dyDescent="0.2">
      <c r="B37"/>
      <c r="C37" s="25" t="s">
        <v>64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J37" s="23">
        <f t="shared" si="0"/>
        <v>0</v>
      </c>
      <c r="K37" s="23">
        <f t="shared" si="1"/>
        <v>0</v>
      </c>
      <c r="M37" s="25" t="s">
        <v>63</v>
      </c>
      <c r="N37" s="23" t="s">
        <v>20</v>
      </c>
    </row>
    <row r="38" spans="2:14" ht="12.75" x14ac:dyDescent="0.2">
      <c r="B38" s="24" t="s">
        <v>66</v>
      </c>
      <c r="C38"/>
      <c r="D38" s="22">
        <f>SUMIFS(D39:D438, N39:N438,"0",M39:M438,"15*")</f>
        <v>0</v>
      </c>
      <c r="E38" s="22">
        <f>SUMIFS(E39:E438, N39:N438,"0",M39:M438,"15*")</f>
        <v>0</v>
      </c>
      <c r="F38" s="22">
        <f>SUMIFS(F39:F438, N39:N438,"0",M39:M438,"15*")</f>
        <v>0</v>
      </c>
      <c r="G38" s="22">
        <f>SUMIFS(G39:G438, N39:N438,"0",M39:M438,"15*")</f>
        <v>0</v>
      </c>
      <c r="H38" s="22">
        <f>SUMIFS(H39:H438, N39:N438,"0",M39:M438,"15*")</f>
        <v>0</v>
      </c>
      <c r="J38" s="22">
        <f t="shared" si="0"/>
        <v>0</v>
      </c>
      <c r="K38" s="22">
        <f t="shared" si="1"/>
        <v>0</v>
      </c>
      <c r="M38" s="24" t="s">
        <v>65</v>
      </c>
      <c r="N38" s="22" t="s">
        <v>14</v>
      </c>
    </row>
    <row r="39" spans="2:14" ht="12.75" x14ac:dyDescent="0.2">
      <c r="B39"/>
      <c r="C39" s="25" t="s">
        <v>68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J39" s="23">
        <f t="shared" si="0"/>
        <v>0</v>
      </c>
      <c r="K39" s="23">
        <f t="shared" si="1"/>
        <v>0</v>
      </c>
      <c r="M39" s="25" t="s">
        <v>67</v>
      </c>
      <c r="N39" s="23" t="s">
        <v>20</v>
      </c>
    </row>
    <row r="40" spans="2:14" ht="12.75" x14ac:dyDescent="0.2">
      <c r="B40"/>
      <c r="C40" s="25" t="s">
        <v>70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J40" s="23">
        <f t="shared" si="0"/>
        <v>0</v>
      </c>
      <c r="K40" s="23">
        <f t="shared" si="1"/>
        <v>0</v>
      </c>
      <c r="M40" s="25" t="s">
        <v>69</v>
      </c>
      <c r="N40" s="23" t="s">
        <v>20</v>
      </c>
    </row>
    <row r="41" spans="2:14" ht="12.75" x14ac:dyDescent="0.2">
      <c r="B41"/>
      <c r="C41" s="25" t="s">
        <v>72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J41" s="23">
        <f t="shared" si="0"/>
        <v>0</v>
      </c>
      <c r="K41" s="23">
        <f t="shared" si="1"/>
        <v>0</v>
      </c>
      <c r="M41" s="25" t="s">
        <v>71</v>
      </c>
      <c r="N41" s="23" t="s">
        <v>20</v>
      </c>
    </row>
    <row r="42" spans="2:14" ht="12.75" x14ac:dyDescent="0.2">
      <c r="B42"/>
      <c r="C42" s="25" t="s">
        <v>74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J42" s="23">
        <f t="shared" si="0"/>
        <v>0</v>
      </c>
      <c r="K42" s="23">
        <f t="shared" si="1"/>
        <v>0</v>
      </c>
      <c r="M42" s="25" t="s">
        <v>73</v>
      </c>
      <c r="N42" s="23" t="s">
        <v>20</v>
      </c>
    </row>
    <row r="43" spans="2:14" ht="12.75" x14ac:dyDescent="0.2">
      <c r="B43"/>
      <c r="C43" s="25" t="s">
        <v>76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J43" s="23">
        <f t="shared" si="0"/>
        <v>0</v>
      </c>
      <c r="K43" s="23">
        <f t="shared" si="1"/>
        <v>0</v>
      </c>
      <c r="M43" s="25" t="s">
        <v>75</v>
      </c>
      <c r="N43" s="23" t="s">
        <v>20</v>
      </c>
    </row>
    <row r="44" spans="2:14" ht="12.75" x14ac:dyDescent="0.2">
      <c r="B44"/>
      <c r="C44" s="25" t="s">
        <v>78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J44" s="23">
        <f t="shared" si="0"/>
        <v>0</v>
      </c>
      <c r="K44" s="23">
        <f t="shared" si="1"/>
        <v>0</v>
      </c>
      <c r="M44" s="25" t="s">
        <v>77</v>
      </c>
      <c r="N44" s="23" t="s">
        <v>20</v>
      </c>
    </row>
    <row r="45" spans="2:14" ht="12.75" x14ac:dyDescent="0.2">
      <c r="B45" s="24" t="s">
        <v>80</v>
      </c>
      <c r="C45"/>
      <c r="D45" s="22">
        <f>SUMIFS(D46:D438, N46:N438,"0",M46:M438,"16*")</f>
        <v>0</v>
      </c>
      <c r="E45" s="22">
        <f>SUMIFS(E46:E438, N46:N438,"0",M46:M438,"16*")</f>
        <v>0</v>
      </c>
      <c r="F45" s="22">
        <f>SUMIFS(F46:F438, N46:N438,"0",M46:M438,"16*")</f>
        <v>0</v>
      </c>
      <c r="G45" s="22">
        <f>SUMIFS(G46:G438, N46:N438,"0",M46:M438,"16*")</f>
        <v>0</v>
      </c>
      <c r="H45" s="22">
        <f>SUMIFS(H46:H438, N46:N438,"0",M46:M438,"16*")</f>
        <v>0</v>
      </c>
      <c r="J45" s="22">
        <f t="shared" si="0"/>
        <v>0</v>
      </c>
      <c r="K45" s="22">
        <f t="shared" si="1"/>
        <v>0</v>
      </c>
      <c r="M45" s="24" t="s">
        <v>79</v>
      </c>
      <c r="N45" s="22" t="s">
        <v>14</v>
      </c>
    </row>
    <row r="46" spans="2:14" ht="12.75" x14ac:dyDescent="0.2">
      <c r="B46"/>
      <c r="C46" s="25" t="s">
        <v>82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J46" s="23">
        <f t="shared" si="0"/>
        <v>0</v>
      </c>
      <c r="K46" s="23">
        <f t="shared" si="1"/>
        <v>0</v>
      </c>
      <c r="M46" s="25" t="s">
        <v>81</v>
      </c>
      <c r="N46" s="23" t="s">
        <v>20</v>
      </c>
    </row>
    <row r="47" spans="2:14" ht="12.75" x14ac:dyDescent="0.2">
      <c r="B47" s="24" t="s">
        <v>84</v>
      </c>
      <c r="C47"/>
      <c r="D47" s="22">
        <f>SUMIFS(D48:D438, N48:N438,"0",M48:M438,"17*")</f>
        <v>0</v>
      </c>
      <c r="E47" s="22">
        <f>SUMIFS(E48:E438, N48:N438,"0",M48:M438,"17*")</f>
        <v>112500</v>
      </c>
      <c r="F47" s="22">
        <f>SUMIFS(F48:F438, N48:N438,"0",M48:M438,"17*")</f>
        <v>112500</v>
      </c>
      <c r="G47" s="22">
        <f>SUMIFS(G48:G438, N48:N438,"0",M48:M438,"17*")</f>
        <v>112500</v>
      </c>
      <c r="H47" s="22">
        <f>SUMIFS(H48:H438, N48:N438,"0",M48:M438,"17*")</f>
        <v>112500</v>
      </c>
      <c r="J47" s="22">
        <f t="shared" si="0"/>
        <v>0</v>
      </c>
      <c r="K47" s="22">
        <f t="shared" si="1"/>
        <v>0</v>
      </c>
      <c r="M47" s="24" t="s">
        <v>83</v>
      </c>
      <c r="N47" s="22" t="s">
        <v>14</v>
      </c>
    </row>
    <row r="48" spans="2:14" ht="12.75" x14ac:dyDescent="0.2">
      <c r="B48"/>
      <c r="C48" s="25" t="s">
        <v>86</v>
      </c>
      <c r="D48" s="23">
        <v>0</v>
      </c>
      <c r="E48" s="23">
        <v>112500</v>
      </c>
      <c r="F48" s="23">
        <v>112500</v>
      </c>
      <c r="G48" s="23">
        <v>112500</v>
      </c>
      <c r="H48" s="23">
        <v>112500</v>
      </c>
      <c r="J48" s="23">
        <f t="shared" si="0"/>
        <v>0</v>
      </c>
      <c r="K48" s="23">
        <f t="shared" si="1"/>
        <v>0</v>
      </c>
      <c r="M48" s="25" t="s">
        <v>85</v>
      </c>
      <c r="N48" s="23" t="s">
        <v>20</v>
      </c>
    </row>
    <row r="49" spans="2:14" ht="12.75" x14ac:dyDescent="0.2">
      <c r="B49"/>
      <c r="C49" s="25" t="s">
        <v>88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J49" s="23">
        <f t="shared" si="0"/>
        <v>0</v>
      </c>
      <c r="K49" s="23">
        <f t="shared" si="1"/>
        <v>0</v>
      </c>
      <c r="M49" s="25" t="s">
        <v>87</v>
      </c>
      <c r="N49" s="23" t="s">
        <v>20</v>
      </c>
    </row>
    <row r="50" spans="2:14" ht="12.75" x14ac:dyDescent="0.2">
      <c r="B50" s="24" t="s">
        <v>90</v>
      </c>
      <c r="C50"/>
      <c r="D50" s="22">
        <f>SUMIFS(D51:D438, N51:N438,"0",M51:M438,"2*")</f>
        <v>0</v>
      </c>
      <c r="E50" s="22">
        <f>SUMIFS(E51:E438, N51:N438,"0",M51:M438,"2*")</f>
        <v>425177.95999999996</v>
      </c>
      <c r="F50" s="22">
        <f>SUMIFS(F51:F438, N51:N438,"0",M51:M438,"2*")</f>
        <v>425177.95999999996</v>
      </c>
      <c r="G50" s="22">
        <f>SUMIFS(G51:G438, N51:N438,"0",M51:M438,"2*")</f>
        <v>425177.95999999996</v>
      </c>
      <c r="H50" s="22">
        <f>SUMIFS(H51:H438, N51:N438,"0",M51:M438,"2*")</f>
        <v>425177.95999999996</v>
      </c>
      <c r="J50" s="22">
        <f t="shared" si="0"/>
        <v>0</v>
      </c>
      <c r="K50" s="22">
        <f t="shared" si="1"/>
        <v>0</v>
      </c>
      <c r="M50" s="24" t="s">
        <v>89</v>
      </c>
      <c r="N50" s="22" t="s">
        <v>14</v>
      </c>
    </row>
    <row r="51" spans="2:14" ht="12.75" x14ac:dyDescent="0.2">
      <c r="B51" s="24" t="s">
        <v>92</v>
      </c>
      <c r="C51"/>
      <c r="D51" s="22">
        <f>SUMIFS(D52:D438, N52:N438,"0",M52:M438,"21*")</f>
        <v>0</v>
      </c>
      <c r="E51" s="22">
        <f>SUMIFS(E52:E438, N52:N438,"0",M52:M438,"21*")</f>
        <v>122170.23</v>
      </c>
      <c r="F51" s="22">
        <f>SUMIFS(F52:F438, N52:N438,"0",M52:M438,"21*")</f>
        <v>122170.23</v>
      </c>
      <c r="G51" s="22">
        <f>SUMIFS(G52:G438, N52:N438,"0",M52:M438,"21*")</f>
        <v>122170.23</v>
      </c>
      <c r="H51" s="22">
        <f>SUMIFS(H52:H438, N52:N438,"0",M52:M438,"21*")</f>
        <v>122170.23</v>
      </c>
      <c r="J51" s="22">
        <f t="shared" si="0"/>
        <v>0</v>
      </c>
      <c r="K51" s="22">
        <f t="shared" si="1"/>
        <v>0</v>
      </c>
      <c r="M51" s="24" t="s">
        <v>91</v>
      </c>
      <c r="N51" s="22" t="s">
        <v>14</v>
      </c>
    </row>
    <row r="52" spans="2:14" ht="12.75" x14ac:dyDescent="0.2">
      <c r="B52"/>
      <c r="C52" s="25" t="s">
        <v>94</v>
      </c>
      <c r="D52" s="23">
        <v>0</v>
      </c>
      <c r="E52" s="23">
        <v>30060.23</v>
      </c>
      <c r="F52" s="23">
        <v>30060.23</v>
      </c>
      <c r="G52" s="23">
        <v>30060.23</v>
      </c>
      <c r="H52" s="23">
        <v>30060.23</v>
      </c>
      <c r="J52" s="23">
        <f t="shared" si="0"/>
        <v>0</v>
      </c>
      <c r="K52" s="23">
        <f t="shared" si="1"/>
        <v>0</v>
      </c>
      <c r="M52" s="25" t="s">
        <v>93</v>
      </c>
      <c r="N52" s="23" t="s">
        <v>20</v>
      </c>
    </row>
    <row r="53" spans="2:14" ht="12.75" x14ac:dyDescent="0.2">
      <c r="B53"/>
      <c r="C53" s="25" t="s">
        <v>96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J53" s="23">
        <f t="shared" si="0"/>
        <v>0</v>
      </c>
      <c r="K53" s="23">
        <f t="shared" si="1"/>
        <v>0</v>
      </c>
      <c r="M53" s="25" t="s">
        <v>95</v>
      </c>
      <c r="N53" s="23" t="s">
        <v>20</v>
      </c>
    </row>
    <row r="54" spans="2:14" ht="12.75" x14ac:dyDescent="0.2">
      <c r="B54"/>
      <c r="C54" s="25" t="s">
        <v>98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J54" s="23">
        <f t="shared" si="0"/>
        <v>0</v>
      </c>
      <c r="K54" s="23">
        <f t="shared" si="1"/>
        <v>0</v>
      </c>
      <c r="M54" s="25" t="s">
        <v>97</v>
      </c>
      <c r="N54" s="23" t="s">
        <v>20</v>
      </c>
    </row>
    <row r="55" spans="2:14" ht="12.75" x14ac:dyDescent="0.2">
      <c r="B55"/>
      <c r="C55" s="25" t="s">
        <v>100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J55" s="23">
        <f t="shared" si="0"/>
        <v>0</v>
      </c>
      <c r="K55" s="23">
        <f t="shared" si="1"/>
        <v>0</v>
      </c>
      <c r="M55" s="25" t="s">
        <v>99</v>
      </c>
      <c r="N55" s="23" t="s">
        <v>20</v>
      </c>
    </row>
    <row r="56" spans="2:14" ht="12.75" x14ac:dyDescent="0.2">
      <c r="B56"/>
      <c r="C56" s="25" t="s">
        <v>102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J56" s="23">
        <f t="shared" si="0"/>
        <v>0</v>
      </c>
      <c r="K56" s="23">
        <f t="shared" si="1"/>
        <v>0</v>
      </c>
      <c r="M56" s="25" t="s">
        <v>101</v>
      </c>
      <c r="N56" s="23" t="s">
        <v>20</v>
      </c>
    </row>
    <row r="57" spans="2:14" ht="12.75" x14ac:dyDescent="0.2">
      <c r="B57"/>
      <c r="C57" s="25" t="s">
        <v>104</v>
      </c>
      <c r="D57" s="23">
        <v>0</v>
      </c>
      <c r="E57" s="23">
        <v>14000</v>
      </c>
      <c r="F57" s="23">
        <v>14000</v>
      </c>
      <c r="G57" s="23">
        <v>14000</v>
      </c>
      <c r="H57" s="23">
        <v>14000</v>
      </c>
      <c r="J57" s="23">
        <f t="shared" si="0"/>
        <v>0</v>
      </c>
      <c r="K57" s="23">
        <f t="shared" si="1"/>
        <v>0</v>
      </c>
      <c r="M57" s="25" t="s">
        <v>103</v>
      </c>
      <c r="N57" s="23" t="s">
        <v>20</v>
      </c>
    </row>
    <row r="58" spans="2:14" ht="12.75" x14ac:dyDescent="0.2">
      <c r="B58"/>
      <c r="C58" s="25" t="s">
        <v>106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J58" s="23">
        <f t="shared" si="0"/>
        <v>0</v>
      </c>
      <c r="K58" s="23">
        <f t="shared" si="1"/>
        <v>0</v>
      </c>
      <c r="M58" s="25" t="s">
        <v>105</v>
      </c>
      <c r="N58" s="23" t="s">
        <v>20</v>
      </c>
    </row>
    <row r="59" spans="2:14" ht="12.75" x14ac:dyDescent="0.2">
      <c r="B59"/>
      <c r="C59" s="25" t="s">
        <v>108</v>
      </c>
      <c r="D59" s="23">
        <v>0</v>
      </c>
      <c r="E59" s="23">
        <v>78110</v>
      </c>
      <c r="F59" s="23">
        <v>78110</v>
      </c>
      <c r="G59" s="23">
        <v>78110</v>
      </c>
      <c r="H59" s="23">
        <v>78110</v>
      </c>
      <c r="J59" s="23">
        <f t="shared" si="0"/>
        <v>0</v>
      </c>
      <c r="K59" s="23">
        <f t="shared" si="1"/>
        <v>0</v>
      </c>
      <c r="M59" s="25" t="s">
        <v>107</v>
      </c>
      <c r="N59" s="23" t="s">
        <v>20</v>
      </c>
    </row>
    <row r="60" spans="2:14" ht="12.75" x14ac:dyDescent="0.2">
      <c r="B60" s="24" t="s">
        <v>110</v>
      </c>
      <c r="C60"/>
      <c r="D60" s="22">
        <f>SUMIFS(D61:D438, N61:N438,"0",M61:M438,"22*")</f>
        <v>0</v>
      </c>
      <c r="E60" s="22">
        <f>SUMIFS(E61:E438, N61:N438,"0",M61:M438,"22*")</f>
        <v>18875.5</v>
      </c>
      <c r="F60" s="22">
        <f>SUMIFS(F61:F438, N61:N438,"0",M61:M438,"22*")</f>
        <v>18875.5</v>
      </c>
      <c r="G60" s="22">
        <f>SUMIFS(G61:G438, N61:N438,"0",M61:M438,"22*")</f>
        <v>18875.5</v>
      </c>
      <c r="H60" s="22">
        <f>SUMIFS(H61:H438, N61:N438,"0",M61:M438,"22*")</f>
        <v>18875.5</v>
      </c>
      <c r="J60" s="22">
        <f t="shared" si="0"/>
        <v>0</v>
      </c>
      <c r="K60" s="22">
        <f t="shared" si="1"/>
        <v>0</v>
      </c>
      <c r="M60" s="24" t="s">
        <v>109</v>
      </c>
      <c r="N60" s="22" t="s">
        <v>14</v>
      </c>
    </row>
    <row r="61" spans="2:14" ht="12.75" x14ac:dyDescent="0.2">
      <c r="B61"/>
      <c r="C61" s="25" t="s">
        <v>112</v>
      </c>
      <c r="D61" s="23">
        <v>0</v>
      </c>
      <c r="E61" s="23">
        <v>18875.5</v>
      </c>
      <c r="F61" s="23">
        <v>18875.5</v>
      </c>
      <c r="G61" s="23">
        <v>18875.5</v>
      </c>
      <c r="H61" s="23">
        <v>18875.5</v>
      </c>
      <c r="J61" s="23">
        <f t="shared" si="0"/>
        <v>0</v>
      </c>
      <c r="K61" s="23">
        <f t="shared" si="1"/>
        <v>0</v>
      </c>
      <c r="M61" s="25" t="s">
        <v>111</v>
      </c>
      <c r="N61" s="23" t="s">
        <v>20</v>
      </c>
    </row>
    <row r="62" spans="2:14" ht="12.75" x14ac:dyDescent="0.2">
      <c r="B62"/>
      <c r="C62" s="25" t="s">
        <v>114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J62" s="23">
        <f t="shared" si="0"/>
        <v>0</v>
      </c>
      <c r="K62" s="23">
        <f t="shared" si="1"/>
        <v>0</v>
      </c>
      <c r="M62" s="25" t="s">
        <v>113</v>
      </c>
      <c r="N62" s="23" t="s">
        <v>20</v>
      </c>
    </row>
    <row r="63" spans="2:14" ht="12.75" x14ac:dyDescent="0.2">
      <c r="B63"/>
      <c r="C63" s="25" t="s">
        <v>116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J63" s="23">
        <f t="shared" si="0"/>
        <v>0</v>
      </c>
      <c r="K63" s="23">
        <f t="shared" si="1"/>
        <v>0</v>
      </c>
      <c r="M63" s="25" t="s">
        <v>115</v>
      </c>
      <c r="N63" s="23" t="s">
        <v>20</v>
      </c>
    </row>
    <row r="64" spans="2:14" ht="12.75" x14ac:dyDescent="0.2">
      <c r="B64" s="24" t="s">
        <v>118</v>
      </c>
      <c r="C64"/>
      <c r="D64" s="22">
        <f>SUMIFS(D65:D438, N65:N438,"0",M65:M438,"23*")</f>
        <v>0</v>
      </c>
      <c r="E64" s="22">
        <f>SUMIFS(E65:E438, N65:N438,"0",M65:M438,"23*")</f>
        <v>0</v>
      </c>
      <c r="F64" s="22">
        <f>SUMIFS(F65:F438, N65:N438,"0",M65:M438,"23*")</f>
        <v>0</v>
      </c>
      <c r="G64" s="22">
        <f>SUMIFS(G65:G438, N65:N438,"0",M65:M438,"23*")</f>
        <v>0</v>
      </c>
      <c r="H64" s="22">
        <f>SUMIFS(H65:H438, N65:N438,"0",M65:M438,"23*")</f>
        <v>0</v>
      </c>
      <c r="J64" s="22">
        <f t="shared" si="0"/>
        <v>0</v>
      </c>
      <c r="K64" s="22">
        <f t="shared" si="1"/>
        <v>0</v>
      </c>
      <c r="M64" s="24" t="s">
        <v>117</v>
      </c>
      <c r="N64" s="22" t="s">
        <v>14</v>
      </c>
    </row>
    <row r="65" spans="2:14" ht="12.75" x14ac:dyDescent="0.2">
      <c r="B65"/>
      <c r="C65" s="25" t="s">
        <v>120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J65" s="23">
        <f t="shared" si="0"/>
        <v>0</v>
      </c>
      <c r="K65" s="23">
        <f t="shared" si="1"/>
        <v>0</v>
      </c>
      <c r="M65" s="25" t="s">
        <v>119</v>
      </c>
      <c r="N65" s="23" t="s">
        <v>20</v>
      </c>
    </row>
    <row r="66" spans="2:14" ht="12.75" x14ac:dyDescent="0.2">
      <c r="B66"/>
      <c r="C66" s="25" t="s">
        <v>122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J66" s="23">
        <f t="shared" si="0"/>
        <v>0</v>
      </c>
      <c r="K66" s="23">
        <f t="shared" si="1"/>
        <v>0</v>
      </c>
      <c r="M66" s="25" t="s">
        <v>121</v>
      </c>
      <c r="N66" s="23" t="s">
        <v>20</v>
      </c>
    </row>
    <row r="67" spans="2:14" ht="12.75" x14ac:dyDescent="0.2">
      <c r="B67"/>
      <c r="C67" s="25" t="s">
        <v>124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J67" s="23">
        <f t="shared" si="0"/>
        <v>0</v>
      </c>
      <c r="K67" s="23">
        <f t="shared" si="1"/>
        <v>0</v>
      </c>
      <c r="M67" s="25" t="s">
        <v>123</v>
      </c>
      <c r="N67" s="23" t="s">
        <v>20</v>
      </c>
    </row>
    <row r="68" spans="2:14" ht="12.75" x14ac:dyDescent="0.2">
      <c r="B68"/>
      <c r="C68" s="25" t="s">
        <v>126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J68" s="23">
        <f t="shared" si="0"/>
        <v>0</v>
      </c>
      <c r="K68" s="23">
        <f t="shared" si="1"/>
        <v>0</v>
      </c>
      <c r="M68" s="25" t="s">
        <v>125</v>
      </c>
      <c r="N68" s="23" t="s">
        <v>20</v>
      </c>
    </row>
    <row r="69" spans="2:14" ht="12.75" x14ac:dyDescent="0.2">
      <c r="B69"/>
      <c r="C69" s="25" t="s">
        <v>128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J69" s="23">
        <f t="shared" si="0"/>
        <v>0</v>
      </c>
      <c r="K69" s="23">
        <f t="shared" si="1"/>
        <v>0</v>
      </c>
      <c r="M69" s="25" t="s">
        <v>127</v>
      </c>
      <c r="N69" s="23" t="s">
        <v>20</v>
      </c>
    </row>
    <row r="70" spans="2:14" ht="12.75" x14ac:dyDescent="0.2">
      <c r="B70"/>
      <c r="C70" s="25" t="s">
        <v>130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J70" s="23">
        <f t="shared" si="0"/>
        <v>0</v>
      </c>
      <c r="K70" s="23">
        <f t="shared" si="1"/>
        <v>0</v>
      </c>
      <c r="M70" s="25" t="s">
        <v>129</v>
      </c>
      <c r="N70" s="23" t="s">
        <v>20</v>
      </c>
    </row>
    <row r="71" spans="2:14" ht="12.75" x14ac:dyDescent="0.2">
      <c r="B71"/>
      <c r="C71" s="25" t="s">
        <v>132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J71" s="23">
        <f t="shared" si="0"/>
        <v>0</v>
      </c>
      <c r="K71" s="23">
        <f t="shared" si="1"/>
        <v>0</v>
      </c>
      <c r="M71" s="25" t="s">
        <v>131</v>
      </c>
      <c r="N71" s="23" t="s">
        <v>20</v>
      </c>
    </row>
    <row r="72" spans="2:14" ht="12.75" x14ac:dyDescent="0.2">
      <c r="B72"/>
      <c r="C72" s="25" t="s">
        <v>134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J72" s="23">
        <f t="shared" si="0"/>
        <v>0</v>
      </c>
      <c r="K72" s="23">
        <f t="shared" si="1"/>
        <v>0</v>
      </c>
      <c r="M72" s="25" t="s">
        <v>133</v>
      </c>
      <c r="N72" s="23" t="s">
        <v>20</v>
      </c>
    </row>
    <row r="73" spans="2:14" ht="12.75" x14ac:dyDescent="0.2">
      <c r="B73"/>
      <c r="C73" s="25" t="s">
        <v>136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J73" s="23">
        <f t="shared" si="0"/>
        <v>0</v>
      </c>
      <c r="K73" s="23">
        <f t="shared" si="1"/>
        <v>0</v>
      </c>
      <c r="M73" s="25" t="s">
        <v>135</v>
      </c>
      <c r="N73" s="23" t="s">
        <v>20</v>
      </c>
    </row>
    <row r="74" spans="2:14" ht="12.75" x14ac:dyDescent="0.2">
      <c r="B74" s="24" t="s">
        <v>138</v>
      </c>
      <c r="C74"/>
      <c r="D74" s="22">
        <f>SUMIFS(D75:D438, N75:N438,"0",M75:M438,"24*")</f>
        <v>0</v>
      </c>
      <c r="E74" s="22">
        <f>SUMIFS(E75:E438, N75:N438,"0",M75:M438,"24*")</f>
        <v>5081.96</v>
      </c>
      <c r="F74" s="22">
        <f>SUMIFS(F75:F438, N75:N438,"0",M75:M438,"24*")</f>
        <v>5081.96</v>
      </c>
      <c r="G74" s="22">
        <f>SUMIFS(G75:G438, N75:N438,"0",M75:M438,"24*")</f>
        <v>5081.96</v>
      </c>
      <c r="H74" s="22">
        <f>SUMIFS(H75:H438, N75:N438,"0",M75:M438,"24*")</f>
        <v>5081.96</v>
      </c>
      <c r="J74" s="22">
        <f t="shared" si="0"/>
        <v>0</v>
      </c>
      <c r="K74" s="22">
        <f t="shared" si="1"/>
        <v>0</v>
      </c>
      <c r="M74" s="24" t="s">
        <v>137</v>
      </c>
      <c r="N74" s="22" t="s">
        <v>14</v>
      </c>
    </row>
    <row r="75" spans="2:14" ht="12.75" x14ac:dyDescent="0.2">
      <c r="B75"/>
      <c r="C75" s="25" t="s">
        <v>140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J75" s="23">
        <f t="shared" si="0"/>
        <v>0</v>
      </c>
      <c r="K75" s="23">
        <f t="shared" si="1"/>
        <v>0</v>
      </c>
      <c r="M75" s="25" t="s">
        <v>139</v>
      </c>
      <c r="N75" s="23" t="s">
        <v>20</v>
      </c>
    </row>
    <row r="76" spans="2:14" ht="12.75" x14ac:dyDescent="0.2">
      <c r="B76"/>
      <c r="C76" s="25" t="s">
        <v>142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J76" s="23">
        <f t="shared" si="0"/>
        <v>0</v>
      </c>
      <c r="K76" s="23">
        <f t="shared" si="1"/>
        <v>0</v>
      </c>
      <c r="M76" s="25" t="s">
        <v>141</v>
      </c>
      <c r="N76" s="23" t="s">
        <v>20</v>
      </c>
    </row>
    <row r="77" spans="2:14" ht="12.75" x14ac:dyDescent="0.2">
      <c r="B77"/>
      <c r="C77" s="25" t="s">
        <v>144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J77" s="23">
        <f t="shared" ref="J77:J140" si="2">H77-F77</f>
        <v>0</v>
      </c>
      <c r="K77" s="23">
        <f t="shared" ref="K77:K140" si="3">IF(F77&lt;&gt;0, ((H77-F77)/F77)*100, 0)</f>
        <v>0</v>
      </c>
      <c r="M77" s="25" t="s">
        <v>143</v>
      </c>
      <c r="N77" s="23" t="s">
        <v>20</v>
      </c>
    </row>
    <row r="78" spans="2:14" ht="12.75" x14ac:dyDescent="0.2">
      <c r="B78"/>
      <c r="C78" s="25" t="s">
        <v>146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J78" s="23">
        <f t="shared" si="2"/>
        <v>0</v>
      </c>
      <c r="K78" s="23">
        <f t="shared" si="3"/>
        <v>0</v>
      </c>
      <c r="M78" s="25" t="s">
        <v>145</v>
      </c>
      <c r="N78" s="23" t="s">
        <v>20</v>
      </c>
    </row>
    <row r="79" spans="2:14" ht="12.75" x14ac:dyDescent="0.2">
      <c r="B79"/>
      <c r="C79" s="25" t="s">
        <v>148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J79" s="23">
        <f t="shared" si="2"/>
        <v>0</v>
      </c>
      <c r="K79" s="23">
        <f t="shared" si="3"/>
        <v>0</v>
      </c>
      <c r="M79" s="25" t="s">
        <v>147</v>
      </c>
      <c r="N79" s="23" t="s">
        <v>20</v>
      </c>
    </row>
    <row r="80" spans="2:14" ht="12.75" x14ac:dyDescent="0.2">
      <c r="B80"/>
      <c r="C80" s="25" t="s">
        <v>150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J80" s="23">
        <f t="shared" si="2"/>
        <v>0</v>
      </c>
      <c r="K80" s="23">
        <f t="shared" si="3"/>
        <v>0</v>
      </c>
      <c r="M80" s="25" t="s">
        <v>149</v>
      </c>
      <c r="N80" s="23" t="s">
        <v>20</v>
      </c>
    </row>
    <row r="81" spans="2:14" ht="12.75" x14ac:dyDescent="0.2">
      <c r="B81"/>
      <c r="C81" s="25" t="s">
        <v>152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J81" s="23">
        <f t="shared" si="2"/>
        <v>0</v>
      </c>
      <c r="K81" s="23">
        <f t="shared" si="3"/>
        <v>0</v>
      </c>
      <c r="M81" s="25" t="s">
        <v>151</v>
      </c>
      <c r="N81" s="23" t="s">
        <v>20</v>
      </c>
    </row>
    <row r="82" spans="2:14" ht="12.75" x14ac:dyDescent="0.2">
      <c r="B82"/>
      <c r="C82" s="25" t="s">
        <v>154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J82" s="23">
        <f t="shared" si="2"/>
        <v>0</v>
      </c>
      <c r="K82" s="23">
        <f t="shared" si="3"/>
        <v>0</v>
      </c>
      <c r="M82" s="25" t="s">
        <v>153</v>
      </c>
      <c r="N82" s="23" t="s">
        <v>20</v>
      </c>
    </row>
    <row r="83" spans="2:14" ht="12.75" x14ac:dyDescent="0.2">
      <c r="B83"/>
      <c r="C83" s="25" t="s">
        <v>156</v>
      </c>
      <c r="D83" s="23">
        <v>0</v>
      </c>
      <c r="E83" s="23">
        <v>5081.96</v>
      </c>
      <c r="F83" s="23">
        <v>5081.96</v>
      </c>
      <c r="G83" s="23">
        <v>5081.96</v>
      </c>
      <c r="H83" s="23">
        <v>5081.96</v>
      </c>
      <c r="J83" s="23">
        <f t="shared" si="2"/>
        <v>0</v>
      </c>
      <c r="K83" s="23">
        <f t="shared" si="3"/>
        <v>0</v>
      </c>
      <c r="M83" s="25" t="s">
        <v>155</v>
      </c>
      <c r="N83" s="23" t="s">
        <v>20</v>
      </c>
    </row>
    <row r="84" spans="2:14" ht="12.75" x14ac:dyDescent="0.2">
      <c r="B84" s="24" t="s">
        <v>158</v>
      </c>
      <c r="C84"/>
      <c r="D84" s="22">
        <f>SUMIFS(D85:D438, N85:N438,"0",M85:M438,"25*")</f>
        <v>0</v>
      </c>
      <c r="E84" s="22">
        <f>SUMIFS(E85:E438, N85:N438,"0",M85:M438,"25*")</f>
        <v>0</v>
      </c>
      <c r="F84" s="22">
        <f>SUMIFS(F85:F438, N85:N438,"0",M85:M438,"25*")</f>
        <v>0</v>
      </c>
      <c r="G84" s="22">
        <f>SUMIFS(G85:G438, N85:N438,"0",M85:M438,"25*")</f>
        <v>0</v>
      </c>
      <c r="H84" s="22">
        <f>SUMIFS(H85:H438, N85:N438,"0",M85:M438,"25*")</f>
        <v>0</v>
      </c>
      <c r="J84" s="22">
        <f t="shared" si="2"/>
        <v>0</v>
      </c>
      <c r="K84" s="22">
        <f t="shared" si="3"/>
        <v>0</v>
      </c>
      <c r="M84" s="24" t="s">
        <v>157</v>
      </c>
      <c r="N84" s="22" t="s">
        <v>14</v>
      </c>
    </row>
    <row r="85" spans="2:14" ht="12.75" x14ac:dyDescent="0.2">
      <c r="B85"/>
      <c r="C85" s="25" t="s">
        <v>160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J85" s="23">
        <f t="shared" si="2"/>
        <v>0</v>
      </c>
      <c r="K85" s="23">
        <f t="shared" si="3"/>
        <v>0</v>
      </c>
      <c r="M85" s="25" t="s">
        <v>159</v>
      </c>
      <c r="N85" s="23" t="s">
        <v>20</v>
      </c>
    </row>
    <row r="86" spans="2:14" ht="12.75" x14ac:dyDescent="0.2">
      <c r="B86"/>
      <c r="C86" s="25" t="s">
        <v>162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J86" s="23">
        <f t="shared" si="2"/>
        <v>0</v>
      </c>
      <c r="K86" s="23">
        <f t="shared" si="3"/>
        <v>0</v>
      </c>
      <c r="M86" s="25" t="s">
        <v>161</v>
      </c>
      <c r="N86" s="23" t="s">
        <v>20</v>
      </c>
    </row>
    <row r="87" spans="2:14" ht="12.75" x14ac:dyDescent="0.2">
      <c r="B87"/>
      <c r="C87" s="25" t="s">
        <v>164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J87" s="23">
        <f t="shared" si="2"/>
        <v>0</v>
      </c>
      <c r="K87" s="23">
        <f t="shared" si="3"/>
        <v>0</v>
      </c>
      <c r="M87" s="25" t="s">
        <v>163</v>
      </c>
      <c r="N87" s="23" t="s">
        <v>20</v>
      </c>
    </row>
    <row r="88" spans="2:14" ht="12.75" x14ac:dyDescent="0.2">
      <c r="B88"/>
      <c r="C88" s="25" t="s">
        <v>166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J88" s="23">
        <f t="shared" si="2"/>
        <v>0</v>
      </c>
      <c r="K88" s="23">
        <f t="shared" si="3"/>
        <v>0</v>
      </c>
      <c r="M88" s="25" t="s">
        <v>165</v>
      </c>
      <c r="N88" s="23" t="s">
        <v>20</v>
      </c>
    </row>
    <row r="89" spans="2:14" ht="12.75" x14ac:dyDescent="0.2">
      <c r="B89"/>
      <c r="C89" s="25" t="s">
        <v>168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J89" s="23">
        <f t="shared" si="2"/>
        <v>0</v>
      </c>
      <c r="K89" s="23">
        <f t="shared" si="3"/>
        <v>0</v>
      </c>
      <c r="M89" s="25" t="s">
        <v>167</v>
      </c>
      <c r="N89" s="23" t="s">
        <v>20</v>
      </c>
    </row>
    <row r="90" spans="2:14" ht="12.75" x14ac:dyDescent="0.2">
      <c r="B90"/>
      <c r="C90" s="25" t="s">
        <v>170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J90" s="23">
        <f t="shared" si="2"/>
        <v>0</v>
      </c>
      <c r="K90" s="23">
        <f t="shared" si="3"/>
        <v>0</v>
      </c>
      <c r="M90" s="25" t="s">
        <v>169</v>
      </c>
      <c r="N90" s="23" t="s">
        <v>20</v>
      </c>
    </row>
    <row r="91" spans="2:14" ht="12.75" x14ac:dyDescent="0.2">
      <c r="B91"/>
      <c r="C91" s="25" t="s">
        <v>172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J91" s="23">
        <f t="shared" si="2"/>
        <v>0</v>
      </c>
      <c r="K91" s="23">
        <f t="shared" si="3"/>
        <v>0</v>
      </c>
      <c r="M91" s="25" t="s">
        <v>171</v>
      </c>
      <c r="N91" s="23" t="s">
        <v>20</v>
      </c>
    </row>
    <row r="92" spans="2:14" ht="12.75" x14ac:dyDescent="0.2">
      <c r="B92" s="24" t="s">
        <v>174</v>
      </c>
      <c r="C92"/>
      <c r="D92" s="22">
        <f>SUMIFS(D93:D438, N93:N438,"0",M93:M438,"26*")</f>
        <v>0</v>
      </c>
      <c r="E92" s="22">
        <f>SUMIFS(E93:E438, N93:N438,"0",M93:M438,"26*")</f>
        <v>174530.14</v>
      </c>
      <c r="F92" s="22">
        <f>SUMIFS(F93:F438, N93:N438,"0",M93:M438,"26*")</f>
        <v>174530.14</v>
      </c>
      <c r="G92" s="22">
        <f>SUMIFS(G93:G438, N93:N438,"0",M93:M438,"26*")</f>
        <v>174530.14</v>
      </c>
      <c r="H92" s="22">
        <f>SUMIFS(H93:H438, N93:N438,"0",M93:M438,"26*")</f>
        <v>174530.14</v>
      </c>
      <c r="J92" s="22">
        <f t="shared" si="2"/>
        <v>0</v>
      </c>
      <c r="K92" s="22">
        <f t="shared" si="3"/>
        <v>0</v>
      </c>
      <c r="M92" s="24" t="s">
        <v>173</v>
      </c>
      <c r="N92" s="22" t="s">
        <v>14</v>
      </c>
    </row>
    <row r="93" spans="2:14" ht="12.75" x14ac:dyDescent="0.2">
      <c r="B93"/>
      <c r="C93" s="25" t="s">
        <v>176</v>
      </c>
      <c r="D93" s="23">
        <v>0</v>
      </c>
      <c r="E93" s="23">
        <v>174530.14</v>
      </c>
      <c r="F93" s="23">
        <v>174530.14</v>
      </c>
      <c r="G93" s="23">
        <v>174530.14</v>
      </c>
      <c r="H93" s="23">
        <v>174530.14</v>
      </c>
      <c r="J93" s="23">
        <f t="shared" si="2"/>
        <v>0</v>
      </c>
      <c r="K93" s="23">
        <f t="shared" si="3"/>
        <v>0</v>
      </c>
      <c r="M93" s="25" t="s">
        <v>175</v>
      </c>
      <c r="N93" s="23" t="s">
        <v>20</v>
      </c>
    </row>
    <row r="94" spans="2:14" ht="12.75" x14ac:dyDescent="0.2">
      <c r="B94"/>
      <c r="C94" s="25" t="s">
        <v>178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J94" s="23">
        <f t="shared" si="2"/>
        <v>0</v>
      </c>
      <c r="K94" s="23">
        <f t="shared" si="3"/>
        <v>0</v>
      </c>
      <c r="M94" s="25" t="s">
        <v>177</v>
      </c>
      <c r="N94" s="23" t="s">
        <v>20</v>
      </c>
    </row>
    <row r="95" spans="2:14" ht="12.75" x14ac:dyDescent="0.2">
      <c r="B95" s="24" t="s">
        <v>180</v>
      </c>
      <c r="C95"/>
      <c r="D95" s="22">
        <f>SUMIFS(D96:D438, N96:N438,"0",M96:M438,"27*")</f>
        <v>0</v>
      </c>
      <c r="E95" s="22">
        <f>SUMIFS(E96:E438, N96:N438,"0",M96:M438,"27*")</f>
        <v>84436.25</v>
      </c>
      <c r="F95" s="22">
        <f>SUMIFS(F96:F438, N96:N438,"0",M96:M438,"27*")</f>
        <v>84436.25</v>
      </c>
      <c r="G95" s="22">
        <f>SUMIFS(G96:G438, N96:N438,"0",M96:M438,"27*")</f>
        <v>84436.25</v>
      </c>
      <c r="H95" s="22">
        <f>SUMIFS(H96:H438, N96:N438,"0",M96:M438,"27*")</f>
        <v>84436.25</v>
      </c>
      <c r="J95" s="22">
        <f t="shared" si="2"/>
        <v>0</v>
      </c>
      <c r="K95" s="22">
        <f t="shared" si="3"/>
        <v>0</v>
      </c>
      <c r="M95" s="24" t="s">
        <v>179</v>
      </c>
      <c r="N95" s="22" t="s">
        <v>14</v>
      </c>
    </row>
    <row r="96" spans="2:14" ht="12.75" x14ac:dyDescent="0.2">
      <c r="B96"/>
      <c r="C96" s="25" t="s">
        <v>182</v>
      </c>
      <c r="D96" s="23">
        <v>0</v>
      </c>
      <c r="E96" s="23">
        <v>82406.399999999994</v>
      </c>
      <c r="F96" s="23">
        <v>82406.399999999994</v>
      </c>
      <c r="G96" s="23">
        <v>82406.399999999994</v>
      </c>
      <c r="H96" s="23">
        <v>82406.399999999994</v>
      </c>
      <c r="J96" s="23">
        <f t="shared" si="2"/>
        <v>0</v>
      </c>
      <c r="K96" s="23">
        <f t="shared" si="3"/>
        <v>0</v>
      </c>
      <c r="M96" s="25" t="s">
        <v>181</v>
      </c>
      <c r="N96" s="23" t="s">
        <v>20</v>
      </c>
    </row>
    <row r="97" spans="2:14" ht="12.75" x14ac:dyDescent="0.2">
      <c r="B97"/>
      <c r="C97" s="25" t="s">
        <v>184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J97" s="23">
        <f t="shared" si="2"/>
        <v>0</v>
      </c>
      <c r="K97" s="23">
        <f t="shared" si="3"/>
        <v>0</v>
      </c>
      <c r="M97" s="25" t="s">
        <v>183</v>
      </c>
      <c r="N97" s="23" t="s">
        <v>20</v>
      </c>
    </row>
    <row r="98" spans="2:14" ht="12.75" x14ac:dyDescent="0.2">
      <c r="B98"/>
      <c r="C98" s="25" t="s">
        <v>186</v>
      </c>
      <c r="D98" s="23">
        <v>0</v>
      </c>
      <c r="E98" s="23">
        <v>1580</v>
      </c>
      <c r="F98" s="23">
        <v>1580</v>
      </c>
      <c r="G98" s="23">
        <v>1580</v>
      </c>
      <c r="H98" s="23">
        <v>1580</v>
      </c>
      <c r="J98" s="23">
        <f t="shared" si="2"/>
        <v>0</v>
      </c>
      <c r="K98" s="23">
        <f t="shared" si="3"/>
        <v>0</v>
      </c>
      <c r="M98" s="25" t="s">
        <v>185</v>
      </c>
      <c r="N98" s="23" t="s">
        <v>20</v>
      </c>
    </row>
    <row r="99" spans="2:14" ht="12.75" x14ac:dyDescent="0.2">
      <c r="B99"/>
      <c r="C99" s="25" t="s">
        <v>188</v>
      </c>
      <c r="D99" s="23">
        <v>0</v>
      </c>
      <c r="E99" s="23">
        <v>449.85</v>
      </c>
      <c r="F99" s="23">
        <v>449.85</v>
      </c>
      <c r="G99" s="23">
        <v>449.85</v>
      </c>
      <c r="H99" s="23">
        <v>449.85</v>
      </c>
      <c r="J99" s="23">
        <f t="shared" si="2"/>
        <v>0</v>
      </c>
      <c r="K99" s="23">
        <f t="shared" si="3"/>
        <v>0</v>
      </c>
      <c r="M99" s="25" t="s">
        <v>187</v>
      </c>
      <c r="N99" s="23" t="s">
        <v>20</v>
      </c>
    </row>
    <row r="100" spans="2:14" ht="12.75" x14ac:dyDescent="0.2">
      <c r="B100"/>
      <c r="C100" s="25" t="s">
        <v>190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J100" s="23">
        <f t="shared" si="2"/>
        <v>0</v>
      </c>
      <c r="K100" s="23">
        <f t="shared" si="3"/>
        <v>0</v>
      </c>
      <c r="M100" s="25" t="s">
        <v>189</v>
      </c>
      <c r="N100" s="23" t="s">
        <v>20</v>
      </c>
    </row>
    <row r="101" spans="2:14" ht="12.75" x14ac:dyDescent="0.2">
      <c r="B101" s="24" t="s">
        <v>192</v>
      </c>
      <c r="C101"/>
      <c r="D101" s="22">
        <f>SUMIFS(D102:D438, N102:N438,"0",M102:M438,"28*")</f>
        <v>0</v>
      </c>
      <c r="E101" s="22">
        <f>SUMIFS(E102:E438, N102:N438,"0",M102:M438,"28*")</f>
        <v>0</v>
      </c>
      <c r="F101" s="22">
        <f>SUMIFS(F102:F438, N102:N438,"0",M102:M438,"28*")</f>
        <v>0</v>
      </c>
      <c r="G101" s="22">
        <f>SUMIFS(G102:G438, N102:N438,"0",M102:M438,"28*")</f>
        <v>0</v>
      </c>
      <c r="H101" s="22">
        <f>SUMIFS(H102:H438, N102:N438,"0",M102:M438,"28*")</f>
        <v>0</v>
      </c>
      <c r="J101" s="22">
        <f t="shared" si="2"/>
        <v>0</v>
      </c>
      <c r="K101" s="22">
        <f t="shared" si="3"/>
        <v>0</v>
      </c>
      <c r="M101" s="24" t="s">
        <v>191</v>
      </c>
      <c r="N101" s="22" t="s">
        <v>14</v>
      </c>
    </row>
    <row r="102" spans="2:14" ht="12.75" x14ac:dyDescent="0.2">
      <c r="B102"/>
      <c r="C102" s="25" t="s">
        <v>194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J102" s="23">
        <f t="shared" si="2"/>
        <v>0</v>
      </c>
      <c r="K102" s="23">
        <f t="shared" si="3"/>
        <v>0</v>
      </c>
      <c r="M102" s="25" t="s">
        <v>193</v>
      </c>
      <c r="N102" s="23" t="s">
        <v>20</v>
      </c>
    </row>
    <row r="103" spans="2:14" ht="12.75" x14ac:dyDescent="0.2">
      <c r="B103"/>
      <c r="C103" s="25" t="s">
        <v>196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J103" s="23">
        <f t="shared" si="2"/>
        <v>0</v>
      </c>
      <c r="K103" s="23">
        <f t="shared" si="3"/>
        <v>0</v>
      </c>
      <c r="M103" s="25" t="s">
        <v>195</v>
      </c>
      <c r="N103" s="23" t="s">
        <v>20</v>
      </c>
    </row>
    <row r="104" spans="2:14" ht="12.75" x14ac:dyDescent="0.2">
      <c r="B104"/>
      <c r="C104" s="25" t="s">
        <v>198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J104" s="23">
        <f t="shared" si="2"/>
        <v>0</v>
      </c>
      <c r="K104" s="23">
        <f t="shared" si="3"/>
        <v>0</v>
      </c>
      <c r="M104" s="25" t="s">
        <v>197</v>
      </c>
      <c r="N104" s="23" t="s">
        <v>20</v>
      </c>
    </row>
    <row r="105" spans="2:14" ht="12.75" x14ac:dyDescent="0.2">
      <c r="B105" s="24" t="s">
        <v>200</v>
      </c>
      <c r="C105"/>
      <c r="D105" s="22">
        <f>SUMIFS(D106:D438, N106:N438,"0",M106:M438,"29*")</f>
        <v>0</v>
      </c>
      <c r="E105" s="22">
        <f>SUMIFS(E106:E438, N106:N438,"0",M106:M438,"29*")</f>
        <v>20083.88</v>
      </c>
      <c r="F105" s="22">
        <f>SUMIFS(F106:F438, N106:N438,"0",M106:M438,"29*")</f>
        <v>20083.88</v>
      </c>
      <c r="G105" s="22">
        <f>SUMIFS(G106:G438, N106:N438,"0",M106:M438,"29*")</f>
        <v>20083.88</v>
      </c>
      <c r="H105" s="22">
        <f>SUMIFS(H106:H438, N106:N438,"0",M106:M438,"29*")</f>
        <v>20083.88</v>
      </c>
      <c r="J105" s="22">
        <f t="shared" si="2"/>
        <v>0</v>
      </c>
      <c r="K105" s="22">
        <f t="shared" si="3"/>
        <v>0</v>
      </c>
      <c r="M105" s="24" t="s">
        <v>199</v>
      </c>
      <c r="N105" s="22" t="s">
        <v>14</v>
      </c>
    </row>
    <row r="106" spans="2:14" ht="12.75" x14ac:dyDescent="0.2">
      <c r="B106"/>
      <c r="C106" s="25" t="s">
        <v>202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J106" s="23">
        <f t="shared" si="2"/>
        <v>0</v>
      </c>
      <c r="K106" s="23">
        <f t="shared" si="3"/>
        <v>0</v>
      </c>
      <c r="M106" s="25" t="s">
        <v>201</v>
      </c>
      <c r="N106" s="23" t="s">
        <v>20</v>
      </c>
    </row>
    <row r="107" spans="2:14" ht="12.75" x14ac:dyDescent="0.2">
      <c r="B107"/>
      <c r="C107" s="25" t="s">
        <v>204</v>
      </c>
      <c r="D107" s="23">
        <v>0</v>
      </c>
      <c r="E107" s="23">
        <v>2143.88</v>
      </c>
      <c r="F107" s="23">
        <v>2143.88</v>
      </c>
      <c r="G107" s="23">
        <v>2143.88</v>
      </c>
      <c r="H107" s="23">
        <v>2143.88</v>
      </c>
      <c r="J107" s="23">
        <f t="shared" si="2"/>
        <v>0</v>
      </c>
      <c r="K107" s="23">
        <f t="shared" si="3"/>
        <v>0</v>
      </c>
      <c r="M107" s="25" t="s">
        <v>203</v>
      </c>
      <c r="N107" s="23" t="s">
        <v>20</v>
      </c>
    </row>
    <row r="108" spans="2:14" ht="12.75" x14ac:dyDescent="0.2">
      <c r="B108"/>
      <c r="C108" s="25" t="s">
        <v>206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J108" s="23">
        <f t="shared" si="2"/>
        <v>0</v>
      </c>
      <c r="K108" s="23">
        <f t="shared" si="3"/>
        <v>0</v>
      </c>
      <c r="M108" s="25" t="s">
        <v>205</v>
      </c>
      <c r="N108" s="23" t="s">
        <v>20</v>
      </c>
    </row>
    <row r="109" spans="2:14" ht="12.75" x14ac:dyDescent="0.2">
      <c r="B109"/>
      <c r="C109" s="25" t="s">
        <v>208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J109" s="23">
        <f t="shared" si="2"/>
        <v>0</v>
      </c>
      <c r="K109" s="23">
        <f t="shared" si="3"/>
        <v>0</v>
      </c>
      <c r="M109" s="25" t="s">
        <v>207</v>
      </c>
      <c r="N109" s="23" t="s">
        <v>20</v>
      </c>
    </row>
    <row r="110" spans="2:14" ht="12.75" x14ac:dyDescent="0.2">
      <c r="B110"/>
      <c r="C110" s="25" t="s">
        <v>210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J110" s="23">
        <f t="shared" si="2"/>
        <v>0</v>
      </c>
      <c r="K110" s="23">
        <f t="shared" si="3"/>
        <v>0</v>
      </c>
      <c r="M110" s="25" t="s">
        <v>209</v>
      </c>
      <c r="N110" s="23" t="s">
        <v>20</v>
      </c>
    </row>
    <row r="111" spans="2:14" ht="12.75" x14ac:dyDescent="0.2">
      <c r="B111"/>
      <c r="C111" s="25" t="s">
        <v>212</v>
      </c>
      <c r="D111" s="23">
        <v>0</v>
      </c>
      <c r="E111" s="23">
        <v>17940</v>
      </c>
      <c r="F111" s="23">
        <v>17940</v>
      </c>
      <c r="G111" s="23">
        <v>17940</v>
      </c>
      <c r="H111" s="23">
        <v>17940</v>
      </c>
      <c r="J111" s="23">
        <f t="shared" si="2"/>
        <v>0</v>
      </c>
      <c r="K111" s="23">
        <f t="shared" si="3"/>
        <v>0</v>
      </c>
      <c r="M111" s="25" t="s">
        <v>211</v>
      </c>
      <c r="N111" s="23" t="s">
        <v>20</v>
      </c>
    </row>
    <row r="112" spans="2:14" ht="12.75" x14ac:dyDescent="0.2">
      <c r="B112"/>
      <c r="C112" s="25" t="s">
        <v>214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J112" s="23">
        <f t="shared" si="2"/>
        <v>0</v>
      </c>
      <c r="K112" s="23">
        <f t="shared" si="3"/>
        <v>0</v>
      </c>
      <c r="M112" s="25" t="s">
        <v>213</v>
      </c>
      <c r="N112" s="23" t="s">
        <v>20</v>
      </c>
    </row>
    <row r="113" spans="2:14" ht="12.75" x14ac:dyDescent="0.2">
      <c r="B113"/>
      <c r="C113" s="25" t="s">
        <v>216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J113" s="23">
        <f t="shared" si="2"/>
        <v>0</v>
      </c>
      <c r="K113" s="23">
        <f t="shared" si="3"/>
        <v>0</v>
      </c>
      <c r="M113" s="25" t="s">
        <v>215</v>
      </c>
      <c r="N113" s="23" t="s">
        <v>20</v>
      </c>
    </row>
    <row r="114" spans="2:14" ht="12.75" x14ac:dyDescent="0.2">
      <c r="B114"/>
      <c r="C114" s="25" t="s">
        <v>218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J114" s="23">
        <f t="shared" si="2"/>
        <v>0</v>
      </c>
      <c r="K114" s="23">
        <f t="shared" si="3"/>
        <v>0</v>
      </c>
      <c r="M114" s="25" t="s">
        <v>217</v>
      </c>
      <c r="N114" s="23" t="s">
        <v>20</v>
      </c>
    </row>
    <row r="115" spans="2:14" ht="12.75" x14ac:dyDescent="0.2">
      <c r="B115" s="24" t="s">
        <v>220</v>
      </c>
      <c r="C115"/>
      <c r="D115" s="22">
        <f>SUMIFS(D116:D438, N116:N438,"0",M116:M438,"3*")</f>
        <v>0</v>
      </c>
      <c r="E115" s="22">
        <f>SUMIFS(E116:E438, N116:N438,"0",M116:M438,"3*")</f>
        <v>314224.48000000004</v>
      </c>
      <c r="F115" s="22">
        <f>SUMIFS(F116:F438, N116:N438,"0",M116:M438,"3*")</f>
        <v>314224.48000000004</v>
      </c>
      <c r="G115" s="22">
        <f>SUMIFS(G116:G438, N116:N438,"0",M116:M438,"3*")</f>
        <v>314224.48000000004</v>
      </c>
      <c r="H115" s="22">
        <f>SUMIFS(H116:H438, N116:N438,"0",M116:M438,"3*")</f>
        <v>314224.48000000004</v>
      </c>
      <c r="J115" s="22">
        <f t="shared" si="2"/>
        <v>0</v>
      </c>
      <c r="K115" s="22">
        <f t="shared" si="3"/>
        <v>0</v>
      </c>
      <c r="M115" s="24" t="s">
        <v>219</v>
      </c>
      <c r="N115" s="22" t="s">
        <v>14</v>
      </c>
    </row>
    <row r="116" spans="2:14" ht="12.75" x14ac:dyDescent="0.2">
      <c r="B116" s="24" t="s">
        <v>222</v>
      </c>
      <c r="C116"/>
      <c r="D116" s="22">
        <f>SUMIFS(D117:D438, N117:N438,"0",M117:M438,"31*")</f>
        <v>0</v>
      </c>
      <c r="E116" s="22">
        <f>SUMIFS(E117:E438, N117:N438,"0",M117:M438,"31*")</f>
        <v>62309</v>
      </c>
      <c r="F116" s="22">
        <f>SUMIFS(F117:F438, N117:N438,"0",M117:M438,"31*")</f>
        <v>62309</v>
      </c>
      <c r="G116" s="22">
        <f>SUMIFS(G117:G438, N117:N438,"0",M117:M438,"31*")</f>
        <v>62309</v>
      </c>
      <c r="H116" s="22">
        <f>SUMIFS(H117:H438, N117:N438,"0",M117:M438,"31*")</f>
        <v>62309</v>
      </c>
      <c r="J116" s="22">
        <f t="shared" si="2"/>
        <v>0</v>
      </c>
      <c r="K116" s="22">
        <f t="shared" si="3"/>
        <v>0</v>
      </c>
      <c r="M116" s="24" t="s">
        <v>221</v>
      </c>
      <c r="N116" s="22" t="s">
        <v>14</v>
      </c>
    </row>
    <row r="117" spans="2:14" ht="12.75" x14ac:dyDescent="0.2">
      <c r="B117"/>
      <c r="C117" s="25" t="s">
        <v>224</v>
      </c>
      <c r="D117" s="23">
        <v>0</v>
      </c>
      <c r="E117" s="23">
        <v>59989</v>
      </c>
      <c r="F117" s="23">
        <v>59989</v>
      </c>
      <c r="G117" s="23">
        <v>59989</v>
      </c>
      <c r="H117" s="23">
        <v>59989</v>
      </c>
      <c r="J117" s="23">
        <f t="shared" si="2"/>
        <v>0</v>
      </c>
      <c r="K117" s="23">
        <f t="shared" si="3"/>
        <v>0</v>
      </c>
      <c r="M117" s="25" t="s">
        <v>223</v>
      </c>
      <c r="N117" s="23" t="s">
        <v>20</v>
      </c>
    </row>
    <row r="118" spans="2:14" ht="12.75" x14ac:dyDescent="0.2">
      <c r="B118"/>
      <c r="C118" s="25" t="s">
        <v>226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J118" s="23">
        <f t="shared" si="2"/>
        <v>0</v>
      </c>
      <c r="K118" s="23">
        <f t="shared" si="3"/>
        <v>0</v>
      </c>
      <c r="M118" s="25" t="s">
        <v>225</v>
      </c>
      <c r="N118" s="23" t="s">
        <v>20</v>
      </c>
    </row>
    <row r="119" spans="2:14" ht="12.75" x14ac:dyDescent="0.2">
      <c r="B119"/>
      <c r="C119" s="25" t="s">
        <v>228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J119" s="23">
        <f t="shared" si="2"/>
        <v>0</v>
      </c>
      <c r="K119" s="23">
        <f t="shared" si="3"/>
        <v>0</v>
      </c>
      <c r="M119" s="25" t="s">
        <v>227</v>
      </c>
      <c r="N119" s="23" t="s">
        <v>20</v>
      </c>
    </row>
    <row r="120" spans="2:14" ht="12.75" x14ac:dyDescent="0.2">
      <c r="B120"/>
      <c r="C120" s="25" t="s">
        <v>230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J120" s="23">
        <f t="shared" si="2"/>
        <v>0</v>
      </c>
      <c r="K120" s="23">
        <f t="shared" si="3"/>
        <v>0</v>
      </c>
      <c r="M120" s="25" t="s">
        <v>229</v>
      </c>
      <c r="N120" s="23" t="s">
        <v>20</v>
      </c>
    </row>
    <row r="121" spans="2:14" ht="12.75" x14ac:dyDescent="0.2">
      <c r="B121"/>
      <c r="C121" s="25" t="s">
        <v>232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J121" s="23">
        <f t="shared" si="2"/>
        <v>0</v>
      </c>
      <c r="K121" s="23">
        <f t="shared" si="3"/>
        <v>0</v>
      </c>
      <c r="M121" s="25" t="s">
        <v>231</v>
      </c>
      <c r="N121" s="23" t="s">
        <v>20</v>
      </c>
    </row>
    <row r="122" spans="2:14" ht="12.75" x14ac:dyDescent="0.2">
      <c r="B122"/>
      <c r="C122" s="25" t="s">
        <v>234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J122" s="23">
        <f t="shared" si="2"/>
        <v>0</v>
      </c>
      <c r="K122" s="23">
        <f t="shared" si="3"/>
        <v>0</v>
      </c>
      <c r="M122" s="25" t="s">
        <v>233</v>
      </c>
      <c r="N122" s="23" t="s">
        <v>20</v>
      </c>
    </row>
    <row r="123" spans="2:14" ht="12.75" x14ac:dyDescent="0.2">
      <c r="B123"/>
      <c r="C123" s="25" t="s">
        <v>236</v>
      </c>
      <c r="D123" s="23">
        <v>0</v>
      </c>
      <c r="E123" s="23">
        <v>2320</v>
      </c>
      <c r="F123" s="23">
        <v>2320</v>
      </c>
      <c r="G123" s="23">
        <v>2320</v>
      </c>
      <c r="H123" s="23">
        <v>2320</v>
      </c>
      <c r="J123" s="23">
        <f t="shared" si="2"/>
        <v>0</v>
      </c>
      <c r="K123" s="23">
        <f t="shared" si="3"/>
        <v>0</v>
      </c>
      <c r="M123" s="25" t="s">
        <v>235</v>
      </c>
      <c r="N123" s="23" t="s">
        <v>20</v>
      </c>
    </row>
    <row r="124" spans="2:14" ht="12.75" x14ac:dyDescent="0.2">
      <c r="B124"/>
      <c r="C124" s="25" t="s">
        <v>238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J124" s="23">
        <f t="shared" si="2"/>
        <v>0</v>
      </c>
      <c r="K124" s="23">
        <f t="shared" si="3"/>
        <v>0</v>
      </c>
      <c r="M124" s="25" t="s">
        <v>237</v>
      </c>
      <c r="N124" s="23" t="s">
        <v>20</v>
      </c>
    </row>
    <row r="125" spans="2:14" ht="12.75" x14ac:dyDescent="0.2">
      <c r="B125"/>
      <c r="C125" s="25" t="s">
        <v>240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J125" s="23">
        <f t="shared" si="2"/>
        <v>0</v>
      </c>
      <c r="K125" s="23">
        <f t="shared" si="3"/>
        <v>0</v>
      </c>
      <c r="M125" s="25" t="s">
        <v>239</v>
      </c>
      <c r="N125" s="23" t="s">
        <v>20</v>
      </c>
    </row>
    <row r="126" spans="2:14" ht="12.75" x14ac:dyDescent="0.2">
      <c r="B126" s="24" t="s">
        <v>242</v>
      </c>
      <c r="C126"/>
      <c r="D126" s="22">
        <f>SUMIFS(D127:D438, N127:N438,"0",M127:M438,"32*")</f>
        <v>0</v>
      </c>
      <c r="E126" s="22">
        <f>SUMIFS(E127:E438, N127:N438,"0",M127:M438,"32*")</f>
        <v>106900</v>
      </c>
      <c r="F126" s="22">
        <f>SUMIFS(F127:F438, N127:N438,"0",M127:M438,"32*")</f>
        <v>106900</v>
      </c>
      <c r="G126" s="22">
        <f>SUMIFS(G127:G438, N127:N438,"0",M127:M438,"32*")</f>
        <v>106900</v>
      </c>
      <c r="H126" s="22">
        <f>SUMIFS(H127:H438, N127:N438,"0",M127:M438,"32*")</f>
        <v>106900</v>
      </c>
      <c r="J126" s="22">
        <f t="shared" si="2"/>
        <v>0</v>
      </c>
      <c r="K126" s="22">
        <f t="shared" si="3"/>
        <v>0</v>
      </c>
      <c r="M126" s="24" t="s">
        <v>241</v>
      </c>
      <c r="N126" s="22" t="s">
        <v>14</v>
      </c>
    </row>
    <row r="127" spans="2:14" ht="12.75" x14ac:dyDescent="0.2">
      <c r="B127"/>
      <c r="C127" s="25" t="s">
        <v>244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J127" s="23">
        <f t="shared" si="2"/>
        <v>0</v>
      </c>
      <c r="K127" s="23">
        <f t="shared" si="3"/>
        <v>0</v>
      </c>
      <c r="M127" s="25" t="s">
        <v>243</v>
      </c>
      <c r="N127" s="23" t="s">
        <v>20</v>
      </c>
    </row>
    <row r="128" spans="2:14" ht="12.75" x14ac:dyDescent="0.2">
      <c r="B128"/>
      <c r="C128" s="25" t="s">
        <v>246</v>
      </c>
      <c r="D128" s="23">
        <v>0</v>
      </c>
      <c r="E128" s="23">
        <v>2500</v>
      </c>
      <c r="F128" s="23">
        <v>2500</v>
      </c>
      <c r="G128" s="23">
        <v>2500</v>
      </c>
      <c r="H128" s="23">
        <v>2500</v>
      </c>
      <c r="J128" s="23">
        <f t="shared" si="2"/>
        <v>0</v>
      </c>
      <c r="K128" s="23">
        <f t="shared" si="3"/>
        <v>0</v>
      </c>
      <c r="M128" s="25" t="s">
        <v>245</v>
      </c>
      <c r="N128" s="23" t="s">
        <v>20</v>
      </c>
    </row>
    <row r="129" spans="2:14" ht="12.75" x14ac:dyDescent="0.2">
      <c r="B129"/>
      <c r="C129" s="25" t="s">
        <v>248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J129" s="23">
        <f t="shared" si="2"/>
        <v>0</v>
      </c>
      <c r="K129" s="23">
        <f t="shared" si="3"/>
        <v>0</v>
      </c>
      <c r="M129" s="25" t="s">
        <v>247</v>
      </c>
      <c r="N129" s="23" t="s">
        <v>20</v>
      </c>
    </row>
    <row r="130" spans="2:14" ht="12.75" x14ac:dyDescent="0.2">
      <c r="B130"/>
      <c r="C130" s="25" t="s">
        <v>250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J130" s="23">
        <f t="shared" si="2"/>
        <v>0</v>
      </c>
      <c r="K130" s="23">
        <f t="shared" si="3"/>
        <v>0</v>
      </c>
      <c r="M130" s="25" t="s">
        <v>249</v>
      </c>
      <c r="N130" s="23" t="s">
        <v>20</v>
      </c>
    </row>
    <row r="131" spans="2:14" ht="12.75" x14ac:dyDescent="0.2">
      <c r="B131"/>
      <c r="C131" s="25" t="s">
        <v>252</v>
      </c>
      <c r="D131" s="23">
        <v>0</v>
      </c>
      <c r="E131" s="23">
        <v>104400</v>
      </c>
      <c r="F131" s="23">
        <v>104400</v>
      </c>
      <c r="G131" s="23">
        <v>104400</v>
      </c>
      <c r="H131" s="23">
        <v>104400</v>
      </c>
      <c r="J131" s="23">
        <f t="shared" si="2"/>
        <v>0</v>
      </c>
      <c r="K131" s="23">
        <f t="shared" si="3"/>
        <v>0</v>
      </c>
      <c r="M131" s="25" t="s">
        <v>251</v>
      </c>
      <c r="N131" s="23" t="s">
        <v>20</v>
      </c>
    </row>
    <row r="132" spans="2:14" ht="12.75" x14ac:dyDescent="0.2">
      <c r="B132"/>
      <c r="C132" s="25" t="s">
        <v>254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J132" s="23">
        <f t="shared" si="2"/>
        <v>0</v>
      </c>
      <c r="K132" s="23">
        <f t="shared" si="3"/>
        <v>0</v>
      </c>
      <c r="M132" s="25" t="s">
        <v>253</v>
      </c>
      <c r="N132" s="23" t="s">
        <v>20</v>
      </c>
    </row>
    <row r="133" spans="2:14" ht="12.75" x14ac:dyDescent="0.2">
      <c r="B133"/>
      <c r="C133" s="25" t="s">
        <v>256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J133" s="23">
        <f t="shared" si="2"/>
        <v>0</v>
      </c>
      <c r="K133" s="23">
        <f t="shared" si="3"/>
        <v>0</v>
      </c>
      <c r="M133" s="25" t="s">
        <v>255</v>
      </c>
      <c r="N133" s="23" t="s">
        <v>20</v>
      </c>
    </row>
    <row r="134" spans="2:14" ht="12.75" x14ac:dyDescent="0.2">
      <c r="B134"/>
      <c r="C134" s="25" t="s">
        <v>258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J134" s="23">
        <f t="shared" si="2"/>
        <v>0</v>
      </c>
      <c r="K134" s="23">
        <f t="shared" si="3"/>
        <v>0</v>
      </c>
      <c r="M134" s="25" t="s">
        <v>257</v>
      </c>
      <c r="N134" s="23" t="s">
        <v>20</v>
      </c>
    </row>
    <row r="135" spans="2:14" ht="12.75" x14ac:dyDescent="0.2">
      <c r="B135"/>
      <c r="C135" s="25" t="s">
        <v>260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J135" s="23">
        <f t="shared" si="2"/>
        <v>0</v>
      </c>
      <c r="K135" s="23">
        <f t="shared" si="3"/>
        <v>0</v>
      </c>
      <c r="M135" s="25" t="s">
        <v>259</v>
      </c>
      <c r="N135" s="23" t="s">
        <v>20</v>
      </c>
    </row>
    <row r="136" spans="2:14" ht="12.75" x14ac:dyDescent="0.2">
      <c r="B136" s="24" t="s">
        <v>262</v>
      </c>
      <c r="C136"/>
      <c r="D136" s="22">
        <f>SUMIFS(D137:D438, N137:N438,"0",M137:M438,"33*")</f>
        <v>0</v>
      </c>
      <c r="E136" s="22">
        <f>SUMIFS(E137:E438, N137:N438,"0",M137:M438,"33*")</f>
        <v>46400</v>
      </c>
      <c r="F136" s="22">
        <f>SUMIFS(F137:F438, N137:N438,"0",M137:M438,"33*")</f>
        <v>46400</v>
      </c>
      <c r="G136" s="22">
        <f>SUMIFS(G137:G438, N137:N438,"0",M137:M438,"33*")</f>
        <v>46400</v>
      </c>
      <c r="H136" s="22">
        <f>SUMIFS(H137:H438, N137:N438,"0",M137:M438,"33*")</f>
        <v>46400</v>
      </c>
      <c r="J136" s="22">
        <f t="shared" si="2"/>
        <v>0</v>
      </c>
      <c r="K136" s="22">
        <f t="shared" si="3"/>
        <v>0</v>
      </c>
      <c r="M136" s="24" t="s">
        <v>261</v>
      </c>
      <c r="N136" s="22" t="s">
        <v>14</v>
      </c>
    </row>
    <row r="137" spans="2:14" ht="12.75" x14ac:dyDescent="0.2">
      <c r="B137"/>
      <c r="C137" s="25" t="s">
        <v>264</v>
      </c>
      <c r="D137" s="23">
        <v>0</v>
      </c>
      <c r="E137" s="23">
        <v>23200</v>
      </c>
      <c r="F137" s="23">
        <v>23200</v>
      </c>
      <c r="G137" s="23">
        <v>23200</v>
      </c>
      <c r="H137" s="23">
        <v>23200</v>
      </c>
      <c r="J137" s="23">
        <f t="shared" si="2"/>
        <v>0</v>
      </c>
      <c r="K137" s="23">
        <f t="shared" si="3"/>
        <v>0</v>
      </c>
      <c r="M137" s="25" t="s">
        <v>263</v>
      </c>
      <c r="N137" s="23" t="s">
        <v>20</v>
      </c>
    </row>
    <row r="138" spans="2:14" ht="12.75" x14ac:dyDescent="0.2">
      <c r="B138"/>
      <c r="C138" s="25" t="s">
        <v>266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J138" s="23">
        <f t="shared" si="2"/>
        <v>0</v>
      </c>
      <c r="K138" s="23">
        <f t="shared" si="3"/>
        <v>0</v>
      </c>
      <c r="M138" s="25" t="s">
        <v>265</v>
      </c>
      <c r="N138" s="23" t="s">
        <v>20</v>
      </c>
    </row>
    <row r="139" spans="2:14" ht="12.75" x14ac:dyDescent="0.2">
      <c r="B139"/>
      <c r="C139" s="25" t="s">
        <v>268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J139" s="23">
        <f t="shared" si="2"/>
        <v>0</v>
      </c>
      <c r="K139" s="23">
        <f t="shared" si="3"/>
        <v>0</v>
      </c>
      <c r="M139" s="25" t="s">
        <v>267</v>
      </c>
      <c r="N139" s="23" t="s">
        <v>20</v>
      </c>
    </row>
    <row r="140" spans="2:14" ht="12.75" x14ac:dyDescent="0.2">
      <c r="B140"/>
      <c r="C140" s="25" t="s">
        <v>270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J140" s="23">
        <f t="shared" si="2"/>
        <v>0</v>
      </c>
      <c r="K140" s="23">
        <f t="shared" si="3"/>
        <v>0</v>
      </c>
      <c r="M140" s="25" t="s">
        <v>269</v>
      </c>
      <c r="N140" s="23" t="s">
        <v>20</v>
      </c>
    </row>
    <row r="141" spans="2:14" ht="12.75" x14ac:dyDescent="0.2">
      <c r="B141"/>
      <c r="C141" s="25" t="s">
        <v>272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J141" s="23">
        <f t="shared" ref="J141:J204" si="4">H141-F141</f>
        <v>0</v>
      </c>
      <c r="K141" s="23">
        <f t="shared" ref="K141:K204" si="5">IF(F141&lt;&gt;0, ((H141-F141)/F141)*100, 0)</f>
        <v>0</v>
      </c>
      <c r="M141" s="25" t="s">
        <v>271</v>
      </c>
      <c r="N141" s="23" t="s">
        <v>20</v>
      </c>
    </row>
    <row r="142" spans="2:14" ht="12.75" x14ac:dyDescent="0.2">
      <c r="B142"/>
      <c r="C142" s="25" t="s">
        <v>274</v>
      </c>
      <c r="D142" s="23">
        <v>0</v>
      </c>
      <c r="E142" s="23">
        <v>23200</v>
      </c>
      <c r="F142" s="23">
        <v>23200</v>
      </c>
      <c r="G142" s="23">
        <v>23200</v>
      </c>
      <c r="H142" s="23">
        <v>23200</v>
      </c>
      <c r="J142" s="23">
        <f t="shared" si="4"/>
        <v>0</v>
      </c>
      <c r="K142" s="23">
        <f t="shared" si="5"/>
        <v>0</v>
      </c>
      <c r="M142" s="25" t="s">
        <v>273</v>
      </c>
      <c r="N142" s="23" t="s">
        <v>20</v>
      </c>
    </row>
    <row r="143" spans="2:14" ht="12.75" x14ac:dyDescent="0.2">
      <c r="B143"/>
      <c r="C143" s="25" t="s">
        <v>276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23">
        <f t="shared" si="4"/>
        <v>0</v>
      </c>
      <c r="K143" s="23">
        <f t="shared" si="5"/>
        <v>0</v>
      </c>
      <c r="M143" s="25" t="s">
        <v>275</v>
      </c>
      <c r="N143" s="23" t="s">
        <v>20</v>
      </c>
    </row>
    <row r="144" spans="2:14" ht="12.75" x14ac:dyDescent="0.2">
      <c r="B144"/>
      <c r="C144" s="25" t="s">
        <v>278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J144" s="23">
        <f t="shared" si="4"/>
        <v>0</v>
      </c>
      <c r="K144" s="23">
        <f t="shared" si="5"/>
        <v>0</v>
      </c>
      <c r="M144" s="25" t="s">
        <v>277</v>
      </c>
      <c r="N144" s="23" t="s">
        <v>20</v>
      </c>
    </row>
    <row r="145" spans="2:14" ht="12.75" x14ac:dyDescent="0.2">
      <c r="B145"/>
      <c r="C145" s="25" t="s">
        <v>280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J145" s="23">
        <f t="shared" si="4"/>
        <v>0</v>
      </c>
      <c r="K145" s="23">
        <f t="shared" si="5"/>
        <v>0</v>
      </c>
      <c r="M145" s="25" t="s">
        <v>279</v>
      </c>
      <c r="N145" s="23" t="s">
        <v>20</v>
      </c>
    </row>
    <row r="146" spans="2:14" ht="12.75" x14ac:dyDescent="0.2">
      <c r="B146" s="24" t="s">
        <v>282</v>
      </c>
      <c r="C146"/>
      <c r="D146" s="22">
        <f>SUMIFS(D147:D438, N147:N438,"0",M147:M438,"34*")</f>
        <v>0</v>
      </c>
      <c r="E146" s="22">
        <f>SUMIFS(E147:E438, N147:N438,"0",M147:M438,"34*")</f>
        <v>0</v>
      </c>
      <c r="F146" s="22">
        <f>SUMIFS(F147:F438, N147:N438,"0",M147:M438,"34*")</f>
        <v>0</v>
      </c>
      <c r="G146" s="22">
        <f>SUMIFS(G147:G438, N147:N438,"0",M147:M438,"34*")</f>
        <v>0</v>
      </c>
      <c r="H146" s="22">
        <f>SUMIFS(H147:H438, N147:N438,"0",M147:M438,"34*")</f>
        <v>0</v>
      </c>
      <c r="J146" s="22">
        <f t="shared" si="4"/>
        <v>0</v>
      </c>
      <c r="K146" s="22">
        <f t="shared" si="5"/>
        <v>0</v>
      </c>
      <c r="M146" s="24" t="s">
        <v>281</v>
      </c>
      <c r="N146" s="22" t="s">
        <v>14</v>
      </c>
    </row>
    <row r="147" spans="2:14" ht="12.75" x14ac:dyDescent="0.2">
      <c r="B147"/>
      <c r="C147" s="25" t="s">
        <v>284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J147" s="23">
        <f t="shared" si="4"/>
        <v>0</v>
      </c>
      <c r="K147" s="23">
        <f t="shared" si="5"/>
        <v>0</v>
      </c>
      <c r="M147" s="25" t="s">
        <v>283</v>
      </c>
      <c r="N147" s="23" t="s">
        <v>20</v>
      </c>
    </row>
    <row r="148" spans="2:14" ht="12.75" x14ac:dyDescent="0.2">
      <c r="B148"/>
      <c r="C148" s="25" t="s">
        <v>286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J148" s="23">
        <f t="shared" si="4"/>
        <v>0</v>
      </c>
      <c r="K148" s="23">
        <f t="shared" si="5"/>
        <v>0</v>
      </c>
      <c r="M148" s="25" t="s">
        <v>285</v>
      </c>
      <c r="N148" s="23" t="s">
        <v>20</v>
      </c>
    </row>
    <row r="149" spans="2:14" ht="12.75" x14ac:dyDescent="0.2">
      <c r="B149"/>
      <c r="C149" s="25" t="s">
        <v>288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J149" s="23">
        <f t="shared" si="4"/>
        <v>0</v>
      </c>
      <c r="K149" s="23">
        <f t="shared" si="5"/>
        <v>0</v>
      </c>
      <c r="M149" s="25" t="s">
        <v>287</v>
      </c>
      <c r="N149" s="23" t="s">
        <v>20</v>
      </c>
    </row>
    <row r="150" spans="2:14" ht="12.75" x14ac:dyDescent="0.2">
      <c r="B150"/>
      <c r="C150" s="25" t="s">
        <v>290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J150" s="23">
        <f t="shared" si="4"/>
        <v>0</v>
      </c>
      <c r="K150" s="23">
        <f t="shared" si="5"/>
        <v>0</v>
      </c>
      <c r="M150" s="25" t="s">
        <v>289</v>
      </c>
      <c r="N150" s="23" t="s">
        <v>20</v>
      </c>
    </row>
    <row r="151" spans="2:14" ht="12.75" x14ac:dyDescent="0.2">
      <c r="B151"/>
      <c r="C151" s="25" t="s">
        <v>292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J151" s="23">
        <f t="shared" si="4"/>
        <v>0</v>
      </c>
      <c r="K151" s="23">
        <f t="shared" si="5"/>
        <v>0</v>
      </c>
      <c r="M151" s="25" t="s">
        <v>291</v>
      </c>
      <c r="N151" s="23" t="s">
        <v>20</v>
      </c>
    </row>
    <row r="152" spans="2:14" ht="12.75" x14ac:dyDescent="0.2">
      <c r="B152"/>
      <c r="C152" s="25" t="s">
        <v>294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J152" s="23">
        <f t="shared" si="4"/>
        <v>0</v>
      </c>
      <c r="K152" s="23">
        <f t="shared" si="5"/>
        <v>0</v>
      </c>
      <c r="M152" s="25" t="s">
        <v>293</v>
      </c>
      <c r="N152" s="23" t="s">
        <v>20</v>
      </c>
    </row>
    <row r="153" spans="2:14" ht="12.75" x14ac:dyDescent="0.2">
      <c r="B153"/>
      <c r="C153" s="25" t="s">
        <v>296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J153" s="23">
        <f t="shared" si="4"/>
        <v>0</v>
      </c>
      <c r="K153" s="23">
        <f t="shared" si="5"/>
        <v>0</v>
      </c>
      <c r="M153" s="25" t="s">
        <v>295</v>
      </c>
      <c r="N153" s="23" t="s">
        <v>20</v>
      </c>
    </row>
    <row r="154" spans="2:14" ht="12.75" x14ac:dyDescent="0.2">
      <c r="B154"/>
      <c r="C154" s="25" t="s">
        <v>298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J154" s="23">
        <f t="shared" si="4"/>
        <v>0</v>
      </c>
      <c r="K154" s="23">
        <f t="shared" si="5"/>
        <v>0</v>
      </c>
      <c r="M154" s="25" t="s">
        <v>297</v>
      </c>
      <c r="N154" s="23" t="s">
        <v>20</v>
      </c>
    </row>
    <row r="155" spans="2:14" ht="12.75" x14ac:dyDescent="0.2">
      <c r="B155"/>
      <c r="C155" s="25" t="s">
        <v>300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J155" s="23">
        <f t="shared" si="4"/>
        <v>0</v>
      </c>
      <c r="K155" s="23">
        <f t="shared" si="5"/>
        <v>0</v>
      </c>
      <c r="M155" s="25" t="s">
        <v>299</v>
      </c>
      <c r="N155" s="23" t="s">
        <v>20</v>
      </c>
    </row>
    <row r="156" spans="2:14" ht="12.75" x14ac:dyDescent="0.2">
      <c r="B156" s="24" t="s">
        <v>302</v>
      </c>
      <c r="C156"/>
      <c r="D156" s="22">
        <f>SUMIFS(D157:D438, N157:N438,"0",M157:M438,"35*")</f>
        <v>0</v>
      </c>
      <c r="E156" s="22">
        <f>SUMIFS(E157:E438, N157:N438,"0",M157:M438,"35*")</f>
        <v>41601.800000000003</v>
      </c>
      <c r="F156" s="22">
        <f>SUMIFS(F157:F438, N157:N438,"0",M157:M438,"35*")</f>
        <v>41601.800000000003</v>
      </c>
      <c r="G156" s="22">
        <f>SUMIFS(G157:G438, N157:N438,"0",M157:M438,"35*")</f>
        <v>41601.800000000003</v>
      </c>
      <c r="H156" s="22">
        <f>SUMIFS(H157:H438, N157:N438,"0",M157:M438,"35*")</f>
        <v>41601.800000000003</v>
      </c>
      <c r="J156" s="22">
        <f t="shared" si="4"/>
        <v>0</v>
      </c>
      <c r="K156" s="22">
        <f t="shared" si="5"/>
        <v>0</v>
      </c>
      <c r="M156" s="24" t="s">
        <v>301</v>
      </c>
      <c r="N156" s="22" t="s">
        <v>14</v>
      </c>
    </row>
    <row r="157" spans="2:14" ht="12.75" x14ac:dyDescent="0.2">
      <c r="B157"/>
      <c r="C157" s="25" t="s">
        <v>304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J157" s="23">
        <f t="shared" si="4"/>
        <v>0</v>
      </c>
      <c r="K157" s="23">
        <f t="shared" si="5"/>
        <v>0</v>
      </c>
      <c r="M157" s="25" t="s">
        <v>303</v>
      </c>
      <c r="N157" s="23" t="s">
        <v>20</v>
      </c>
    </row>
    <row r="158" spans="2:14" ht="12.75" x14ac:dyDescent="0.2">
      <c r="B158"/>
      <c r="C158" s="25" t="s">
        <v>306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J158" s="23">
        <f t="shared" si="4"/>
        <v>0</v>
      </c>
      <c r="K158" s="23">
        <f t="shared" si="5"/>
        <v>0</v>
      </c>
      <c r="M158" s="25" t="s">
        <v>305</v>
      </c>
      <c r="N158" s="23" t="s">
        <v>20</v>
      </c>
    </row>
    <row r="159" spans="2:14" ht="12.75" x14ac:dyDescent="0.2">
      <c r="B159"/>
      <c r="C159" s="25" t="s">
        <v>308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J159" s="23">
        <f t="shared" si="4"/>
        <v>0</v>
      </c>
      <c r="K159" s="23">
        <f t="shared" si="5"/>
        <v>0</v>
      </c>
      <c r="M159" s="25" t="s">
        <v>307</v>
      </c>
      <c r="N159" s="23" t="s">
        <v>20</v>
      </c>
    </row>
    <row r="160" spans="2:14" ht="12.75" x14ac:dyDescent="0.2">
      <c r="B160"/>
      <c r="C160" s="25" t="s">
        <v>310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J160" s="23">
        <f t="shared" si="4"/>
        <v>0</v>
      </c>
      <c r="K160" s="23">
        <f t="shared" si="5"/>
        <v>0</v>
      </c>
      <c r="M160" s="25" t="s">
        <v>309</v>
      </c>
      <c r="N160" s="23" t="s">
        <v>20</v>
      </c>
    </row>
    <row r="161" spans="2:14" ht="12.75" x14ac:dyDescent="0.2">
      <c r="B161"/>
      <c r="C161" s="25" t="s">
        <v>312</v>
      </c>
      <c r="D161" s="23">
        <v>0</v>
      </c>
      <c r="E161" s="23">
        <v>41601.800000000003</v>
      </c>
      <c r="F161" s="23">
        <v>41601.800000000003</v>
      </c>
      <c r="G161" s="23">
        <v>41601.800000000003</v>
      </c>
      <c r="H161" s="23">
        <v>41601.800000000003</v>
      </c>
      <c r="J161" s="23">
        <f t="shared" si="4"/>
        <v>0</v>
      </c>
      <c r="K161" s="23">
        <f t="shared" si="5"/>
        <v>0</v>
      </c>
      <c r="M161" s="25" t="s">
        <v>311</v>
      </c>
      <c r="N161" s="23" t="s">
        <v>20</v>
      </c>
    </row>
    <row r="162" spans="2:14" ht="12.75" x14ac:dyDescent="0.2">
      <c r="B162"/>
      <c r="C162" s="25" t="s">
        <v>314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J162" s="23">
        <f t="shared" si="4"/>
        <v>0</v>
      </c>
      <c r="K162" s="23">
        <f t="shared" si="5"/>
        <v>0</v>
      </c>
      <c r="M162" s="25" t="s">
        <v>313</v>
      </c>
      <c r="N162" s="23" t="s">
        <v>20</v>
      </c>
    </row>
    <row r="163" spans="2:14" ht="12.75" x14ac:dyDescent="0.2">
      <c r="B163"/>
      <c r="C163" s="25" t="s">
        <v>316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J163" s="23">
        <f t="shared" si="4"/>
        <v>0</v>
      </c>
      <c r="K163" s="23">
        <f t="shared" si="5"/>
        <v>0</v>
      </c>
      <c r="M163" s="25" t="s">
        <v>315</v>
      </c>
      <c r="N163" s="23" t="s">
        <v>20</v>
      </c>
    </row>
    <row r="164" spans="2:14" ht="12.75" x14ac:dyDescent="0.2">
      <c r="B164"/>
      <c r="C164" s="25" t="s">
        <v>318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J164" s="23">
        <f t="shared" si="4"/>
        <v>0</v>
      </c>
      <c r="K164" s="23">
        <f t="shared" si="5"/>
        <v>0</v>
      </c>
      <c r="M164" s="25" t="s">
        <v>317</v>
      </c>
      <c r="N164" s="23" t="s">
        <v>20</v>
      </c>
    </row>
    <row r="165" spans="2:14" ht="12.75" x14ac:dyDescent="0.2">
      <c r="B165"/>
      <c r="C165" s="25" t="s">
        <v>320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J165" s="23">
        <f t="shared" si="4"/>
        <v>0</v>
      </c>
      <c r="K165" s="23">
        <f t="shared" si="5"/>
        <v>0</v>
      </c>
      <c r="M165" s="25" t="s">
        <v>319</v>
      </c>
      <c r="N165" s="23" t="s">
        <v>20</v>
      </c>
    </row>
    <row r="166" spans="2:14" ht="12.75" x14ac:dyDescent="0.2">
      <c r="B166" s="24" t="s">
        <v>322</v>
      </c>
      <c r="C166"/>
      <c r="D166" s="22">
        <f>SUMIFS(D167:D438, N167:N438,"0",M167:M438,"36*")</f>
        <v>0</v>
      </c>
      <c r="E166" s="22">
        <f>SUMIFS(E167:E438, N167:N438,"0",M167:M438,"36*")</f>
        <v>0</v>
      </c>
      <c r="F166" s="22">
        <f>SUMIFS(F167:F438, N167:N438,"0",M167:M438,"36*")</f>
        <v>0</v>
      </c>
      <c r="G166" s="22">
        <f>SUMIFS(G167:G438, N167:N438,"0",M167:M438,"36*")</f>
        <v>0</v>
      </c>
      <c r="H166" s="22">
        <f>SUMIFS(H167:H438, N167:N438,"0",M167:M438,"36*")</f>
        <v>0</v>
      </c>
      <c r="J166" s="22">
        <f t="shared" si="4"/>
        <v>0</v>
      </c>
      <c r="K166" s="22">
        <f t="shared" si="5"/>
        <v>0</v>
      </c>
      <c r="M166" s="24" t="s">
        <v>321</v>
      </c>
      <c r="N166" s="22" t="s">
        <v>14</v>
      </c>
    </row>
    <row r="167" spans="2:14" ht="12.75" x14ac:dyDescent="0.2">
      <c r="B167"/>
      <c r="C167" s="25" t="s">
        <v>324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J167" s="23">
        <f t="shared" si="4"/>
        <v>0</v>
      </c>
      <c r="K167" s="23">
        <f t="shared" si="5"/>
        <v>0</v>
      </c>
      <c r="M167" s="25" t="s">
        <v>323</v>
      </c>
      <c r="N167" s="23" t="s">
        <v>20</v>
      </c>
    </row>
    <row r="168" spans="2:14" ht="12.75" x14ac:dyDescent="0.2">
      <c r="B168"/>
      <c r="C168" s="25" t="s">
        <v>326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J168" s="23">
        <f t="shared" si="4"/>
        <v>0</v>
      </c>
      <c r="K168" s="23">
        <f t="shared" si="5"/>
        <v>0</v>
      </c>
      <c r="M168" s="25" t="s">
        <v>325</v>
      </c>
      <c r="N168" s="23" t="s">
        <v>20</v>
      </c>
    </row>
    <row r="169" spans="2:14" ht="12.75" x14ac:dyDescent="0.2">
      <c r="B169"/>
      <c r="C169" s="25" t="s">
        <v>328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J169" s="23">
        <f t="shared" si="4"/>
        <v>0</v>
      </c>
      <c r="K169" s="23">
        <f t="shared" si="5"/>
        <v>0</v>
      </c>
      <c r="M169" s="25" t="s">
        <v>327</v>
      </c>
      <c r="N169" s="23" t="s">
        <v>20</v>
      </c>
    </row>
    <row r="170" spans="2:14" ht="12.75" x14ac:dyDescent="0.2">
      <c r="B170"/>
      <c r="C170" s="25" t="s">
        <v>330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J170" s="23">
        <f t="shared" si="4"/>
        <v>0</v>
      </c>
      <c r="K170" s="23">
        <f t="shared" si="5"/>
        <v>0</v>
      </c>
      <c r="M170" s="25" t="s">
        <v>329</v>
      </c>
      <c r="N170" s="23" t="s">
        <v>20</v>
      </c>
    </row>
    <row r="171" spans="2:14" ht="12.75" x14ac:dyDescent="0.2">
      <c r="B171"/>
      <c r="C171" s="25" t="s">
        <v>332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J171" s="23">
        <f t="shared" si="4"/>
        <v>0</v>
      </c>
      <c r="K171" s="23">
        <f t="shared" si="5"/>
        <v>0</v>
      </c>
      <c r="M171" s="25" t="s">
        <v>331</v>
      </c>
      <c r="N171" s="23" t="s">
        <v>20</v>
      </c>
    </row>
    <row r="172" spans="2:14" ht="12.75" x14ac:dyDescent="0.2">
      <c r="B172"/>
      <c r="C172" s="25" t="s">
        <v>334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J172" s="23">
        <f t="shared" si="4"/>
        <v>0</v>
      </c>
      <c r="K172" s="23">
        <f t="shared" si="5"/>
        <v>0</v>
      </c>
      <c r="M172" s="25" t="s">
        <v>333</v>
      </c>
      <c r="N172" s="23" t="s">
        <v>20</v>
      </c>
    </row>
    <row r="173" spans="2:14" ht="12.75" x14ac:dyDescent="0.2">
      <c r="B173"/>
      <c r="C173" s="25" t="s">
        <v>336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J173" s="23">
        <f t="shared" si="4"/>
        <v>0</v>
      </c>
      <c r="K173" s="23">
        <f t="shared" si="5"/>
        <v>0</v>
      </c>
      <c r="M173" s="25" t="s">
        <v>335</v>
      </c>
      <c r="N173" s="23" t="s">
        <v>20</v>
      </c>
    </row>
    <row r="174" spans="2:14" ht="12.75" x14ac:dyDescent="0.2">
      <c r="B174" s="24" t="s">
        <v>338</v>
      </c>
      <c r="C174"/>
      <c r="D174" s="22">
        <f>SUMIFS(D175:D438, N175:N438,"0",M175:M438,"37*")</f>
        <v>0</v>
      </c>
      <c r="E174" s="22">
        <f>SUMIFS(E175:E438, N175:N438,"0",M175:M438,"37*")</f>
        <v>811.22</v>
      </c>
      <c r="F174" s="22">
        <f>SUMIFS(F175:F438, N175:N438,"0",M175:M438,"37*")</f>
        <v>811.22</v>
      </c>
      <c r="G174" s="22">
        <f>SUMIFS(G175:G438, N175:N438,"0",M175:M438,"37*")</f>
        <v>811.22</v>
      </c>
      <c r="H174" s="22">
        <f>SUMIFS(H175:H438, N175:N438,"0",M175:M438,"37*")</f>
        <v>811.22</v>
      </c>
      <c r="J174" s="22">
        <f t="shared" si="4"/>
        <v>0</v>
      </c>
      <c r="K174" s="22">
        <f t="shared" si="5"/>
        <v>0</v>
      </c>
      <c r="M174" s="24" t="s">
        <v>337</v>
      </c>
      <c r="N174" s="22" t="s">
        <v>14</v>
      </c>
    </row>
    <row r="175" spans="2:14" ht="12.75" x14ac:dyDescent="0.2">
      <c r="B175"/>
      <c r="C175" s="25" t="s">
        <v>340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J175" s="23">
        <f t="shared" si="4"/>
        <v>0</v>
      </c>
      <c r="K175" s="23">
        <f t="shared" si="5"/>
        <v>0</v>
      </c>
      <c r="M175" s="25" t="s">
        <v>339</v>
      </c>
      <c r="N175" s="23" t="s">
        <v>20</v>
      </c>
    </row>
    <row r="176" spans="2:14" ht="12.75" x14ac:dyDescent="0.2">
      <c r="B176"/>
      <c r="C176" s="25" t="s">
        <v>342</v>
      </c>
      <c r="D176" s="23">
        <v>0</v>
      </c>
      <c r="E176" s="23">
        <v>418.04</v>
      </c>
      <c r="F176" s="23">
        <v>418.04</v>
      </c>
      <c r="G176" s="23">
        <v>418.04</v>
      </c>
      <c r="H176" s="23">
        <v>418.04</v>
      </c>
      <c r="J176" s="23">
        <f t="shared" si="4"/>
        <v>0</v>
      </c>
      <c r="K176" s="23">
        <f t="shared" si="5"/>
        <v>0</v>
      </c>
      <c r="M176" s="25" t="s">
        <v>341</v>
      </c>
      <c r="N176" s="23" t="s">
        <v>20</v>
      </c>
    </row>
    <row r="177" spans="2:14" ht="12.75" x14ac:dyDescent="0.2">
      <c r="B177"/>
      <c r="C177" s="25" t="s">
        <v>344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J177" s="23">
        <f t="shared" si="4"/>
        <v>0</v>
      </c>
      <c r="K177" s="23">
        <f t="shared" si="5"/>
        <v>0</v>
      </c>
      <c r="M177" s="25" t="s">
        <v>343</v>
      </c>
      <c r="N177" s="23" t="s">
        <v>20</v>
      </c>
    </row>
    <row r="178" spans="2:14" ht="12.75" x14ac:dyDescent="0.2">
      <c r="B178"/>
      <c r="C178" s="25" t="s">
        <v>346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J178" s="23">
        <f t="shared" si="4"/>
        <v>0</v>
      </c>
      <c r="K178" s="23">
        <f t="shared" si="5"/>
        <v>0</v>
      </c>
      <c r="M178" s="25" t="s">
        <v>345</v>
      </c>
      <c r="N178" s="23" t="s">
        <v>20</v>
      </c>
    </row>
    <row r="179" spans="2:14" ht="12.75" x14ac:dyDescent="0.2">
      <c r="B179"/>
      <c r="C179" s="25" t="s">
        <v>348</v>
      </c>
      <c r="D179" s="23">
        <v>0</v>
      </c>
      <c r="E179" s="23">
        <v>393.18</v>
      </c>
      <c r="F179" s="23">
        <v>393.18</v>
      </c>
      <c r="G179" s="23">
        <v>393.18</v>
      </c>
      <c r="H179" s="23">
        <v>393.18</v>
      </c>
      <c r="J179" s="23">
        <f t="shared" si="4"/>
        <v>0</v>
      </c>
      <c r="K179" s="23">
        <f t="shared" si="5"/>
        <v>0</v>
      </c>
      <c r="M179" s="25" t="s">
        <v>347</v>
      </c>
      <c r="N179" s="23" t="s">
        <v>20</v>
      </c>
    </row>
    <row r="180" spans="2:14" ht="12.75" x14ac:dyDescent="0.2">
      <c r="B180"/>
      <c r="C180" s="25" t="s">
        <v>350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J180" s="23">
        <f t="shared" si="4"/>
        <v>0</v>
      </c>
      <c r="K180" s="23">
        <f t="shared" si="5"/>
        <v>0</v>
      </c>
      <c r="M180" s="25" t="s">
        <v>349</v>
      </c>
      <c r="N180" s="23" t="s">
        <v>20</v>
      </c>
    </row>
    <row r="181" spans="2:14" ht="12.75" x14ac:dyDescent="0.2">
      <c r="B181"/>
      <c r="C181" s="25" t="s">
        <v>352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J181" s="23">
        <f t="shared" si="4"/>
        <v>0</v>
      </c>
      <c r="K181" s="23">
        <f t="shared" si="5"/>
        <v>0</v>
      </c>
      <c r="M181" s="25" t="s">
        <v>351</v>
      </c>
      <c r="N181" s="23" t="s">
        <v>20</v>
      </c>
    </row>
    <row r="182" spans="2:14" ht="12.75" x14ac:dyDescent="0.2">
      <c r="B182"/>
      <c r="C182" s="25" t="s">
        <v>354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J182" s="23">
        <f t="shared" si="4"/>
        <v>0</v>
      </c>
      <c r="K182" s="23">
        <f t="shared" si="5"/>
        <v>0</v>
      </c>
      <c r="M182" s="25" t="s">
        <v>353</v>
      </c>
      <c r="N182" s="23" t="s">
        <v>20</v>
      </c>
    </row>
    <row r="183" spans="2:14" ht="12.75" x14ac:dyDescent="0.2">
      <c r="B183"/>
      <c r="C183" s="25" t="s">
        <v>356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J183" s="23">
        <f t="shared" si="4"/>
        <v>0</v>
      </c>
      <c r="K183" s="23">
        <f t="shared" si="5"/>
        <v>0</v>
      </c>
      <c r="M183" s="25" t="s">
        <v>355</v>
      </c>
      <c r="N183" s="23" t="s">
        <v>20</v>
      </c>
    </row>
    <row r="184" spans="2:14" ht="12.75" x14ac:dyDescent="0.2">
      <c r="B184" s="24" t="s">
        <v>358</v>
      </c>
      <c r="C184"/>
      <c r="D184" s="22">
        <f>SUMIFS(D185:D438, N185:N438,"0",M185:M438,"38*")</f>
        <v>0</v>
      </c>
      <c r="E184" s="22">
        <f>SUMIFS(E185:E438, N185:N438,"0",M185:M438,"38*")</f>
        <v>54812</v>
      </c>
      <c r="F184" s="22">
        <f>SUMIFS(F185:F438, N185:N438,"0",M185:M438,"38*")</f>
        <v>54812</v>
      </c>
      <c r="G184" s="22">
        <f>SUMIFS(G185:G438, N185:N438,"0",M185:M438,"38*")</f>
        <v>54812</v>
      </c>
      <c r="H184" s="22">
        <f>SUMIFS(H185:H438, N185:N438,"0",M185:M438,"38*")</f>
        <v>54812</v>
      </c>
      <c r="J184" s="22">
        <f t="shared" si="4"/>
        <v>0</v>
      </c>
      <c r="K184" s="22">
        <f t="shared" si="5"/>
        <v>0</v>
      </c>
      <c r="M184" s="24" t="s">
        <v>357</v>
      </c>
      <c r="N184" s="22" t="s">
        <v>14</v>
      </c>
    </row>
    <row r="185" spans="2:14" ht="12.75" x14ac:dyDescent="0.2">
      <c r="B185"/>
      <c r="C185" s="25" t="s">
        <v>360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J185" s="23">
        <f t="shared" si="4"/>
        <v>0</v>
      </c>
      <c r="K185" s="23">
        <f t="shared" si="5"/>
        <v>0</v>
      </c>
      <c r="M185" s="25" t="s">
        <v>359</v>
      </c>
      <c r="N185" s="23" t="s">
        <v>20</v>
      </c>
    </row>
    <row r="186" spans="2:14" ht="12.75" x14ac:dyDescent="0.2">
      <c r="B186"/>
      <c r="C186" s="25" t="s">
        <v>362</v>
      </c>
      <c r="D186" s="23">
        <v>0</v>
      </c>
      <c r="E186" s="23">
        <v>46800</v>
      </c>
      <c r="F186" s="23">
        <v>46800</v>
      </c>
      <c r="G186" s="23">
        <v>46800</v>
      </c>
      <c r="H186" s="23">
        <v>46800</v>
      </c>
      <c r="J186" s="23">
        <f t="shared" si="4"/>
        <v>0</v>
      </c>
      <c r="K186" s="23">
        <f t="shared" si="5"/>
        <v>0</v>
      </c>
      <c r="M186" s="25" t="s">
        <v>361</v>
      </c>
      <c r="N186" s="23" t="s">
        <v>20</v>
      </c>
    </row>
    <row r="187" spans="2:14" ht="12.75" x14ac:dyDescent="0.2">
      <c r="B187"/>
      <c r="C187" s="25" t="s">
        <v>364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J187" s="23">
        <f t="shared" si="4"/>
        <v>0</v>
      </c>
      <c r="K187" s="23">
        <f t="shared" si="5"/>
        <v>0</v>
      </c>
      <c r="M187" s="25" t="s">
        <v>363</v>
      </c>
      <c r="N187" s="23" t="s">
        <v>20</v>
      </c>
    </row>
    <row r="188" spans="2:14" ht="12.75" x14ac:dyDescent="0.2">
      <c r="B188"/>
      <c r="C188" s="25" t="s">
        <v>366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J188" s="23">
        <f t="shared" si="4"/>
        <v>0</v>
      </c>
      <c r="K188" s="23">
        <f t="shared" si="5"/>
        <v>0</v>
      </c>
      <c r="M188" s="25" t="s">
        <v>365</v>
      </c>
      <c r="N188" s="23" t="s">
        <v>20</v>
      </c>
    </row>
    <row r="189" spans="2:14" ht="12.75" x14ac:dyDescent="0.2">
      <c r="B189"/>
      <c r="C189" s="25" t="s">
        <v>368</v>
      </c>
      <c r="D189" s="23">
        <v>0</v>
      </c>
      <c r="E189" s="23">
        <v>8012</v>
      </c>
      <c r="F189" s="23">
        <v>8012</v>
      </c>
      <c r="G189" s="23">
        <v>8012</v>
      </c>
      <c r="H189" s="23">
        <v>8012</v>
      </c>
      <c r="J189" s="23">
        <f t="shared" si="4"/>
        <v>0</v>
      </c>
      <c r="K189" s="23">
        <f t="shared" si="5"/>
        <v>0</v>
      </c>
      <c r="M189" s="25" t="s">
        <v>367</v>
      </c>
      <c r="N189" s="23" t="s">
        <v>20</v>
      </c>
    </row>
    <row r="190" spans="2:14" ht="12.75" x14ac:dyDescent="0.2">
      <c r="B190" s="24" t="s">
        <v>370</v>
      </c>
      <c r="C190"/>
      <c r="D190" s="22">
        <f>SUMIFS(D191:D438, N191:N438,"0",M191:M438,"39*")</f>
        <v>0</v>
      </c>
      <c r="E190" s="22">
        <f>SUMIFS(E191:E438, N191:N438,"0",M191:M438,"39*")</f>
        <v>1390.46</v>
      </c>
      <c r="F190" s="22">
        <f>SUMIFS(F191:F438, N191:N438,"0",M191:M438,"39*")</f>
        <v>1390.46</v>
      </c>
      <c r="G190" s="22">
        <f>SUMIFS(G191:G438, N191:N438,"0",M191:M438,"39*")</f>
        <v>1390.46</v>
      </c>
      <c r="H190" s="22">
        <f>SUMIFS(H191:H438, N191:N438,"0",M191:M438,"39*")</f>
        <v>1390.46</v>
      </c>
      <c r="J190" s="22">
        <f t="shared" si="4"/>
        <v>0</v>
      </c>
      <c r="K190" s="22">
        <f t="shared" si="5"/>
        <v>0</v>
      </c>
      <c r="M190" s="24" t="s">
        <v>369</v>
      </c>
      <c r="N190" s="22" t="s">
        <v>14</v>
      </c>
    </row>
    <row r="191" spans="2:14" ht="12.75" x14ac:dyDescent="0.2">
      <c r="B191"/>
      <c r="C191" s="25" t="s">
        <v>372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J191" s="23">
        <f t="shared" si="4"/>
        <v>0</v>
      </c>
      <c r="K191" s="23">
        <f t="shared" si="5"/>
        <v>0</v>
      </c>
      <c r="M191" s="25" t="s">
        <v>371</v>
      </c>
      <c r="N191" s="23" t="s">
        <v>20</v>
      </c>
    </row>
    <row r="192" spans="2:14" ht="12.75" x14ac:dyDescent="0.2">
      <c r="B192"/>
      <c r="C192" s="25" t="s">
        <v>374</v>
      </c>
      <c r="D192" s="23">
        <v>0</v>
      </c>
      <c r="E192" s="23">
        <v>152.46</v>
      </c>
      <c r="F192" s="23">
        <v>152.46</v>
      </c>
      <c r="G192" s="23">
        <v>152.46</v>
      </c>
      <c r="H192" s="23">
        <v>152.46</v>
      </c>
      <c r="J192" s="23">
        <f t="shared" si="4"/>
        <v>0</v>
      </c>
      <c r="K192" s="23">
        <f t="shared" si="5"/>
        <v>0</v>
      </c>
      <c r="M192" s="25" t="s">
        <v>373</v>
      </c>
      <c r="N192" s="23" t="s">
        <v>20</v>
      </c>
    </row>
    <row r="193" spans="2:14" ht="12.75" x14ac:dyDescent="0.2">
      <c r="B193"/>
      <c r="C193" s="25" t="s">
        <v>376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J193" s="23">
        <f t="shared" si="4"/>
        <v>0</v>
      </c>
      <c r="K193" s="23">
        <f t="shared" si="5"/>
        <v>0</v>
      </c>
      <c r="M193" s="25" t="s">
        <v>375</v>
      </c>
      <c r="N193" s="23" t="s">
        <v>20</v>
      </c>
    </row>
    <row r="194" spans="2:14" ht="12.75" x14ac:dyDescent="0.2">
      <c r="B194"/>
      <c r="C194" s="25" t="s">
        <v>378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J194" s="23">
        <f t="shared" si="4"/>
        <v>0</v>
      </c>
      <c r="K194" s="23">
        <f t="shared" si="5"/>
        <v>0</v>
      </c>
      <c r="M194" s="25" t="s">
        <v>377</v>
      </c>
      <c r="N194" s="23" t="s">
        <v>20</v>
      </c>
    </row>
    <row r="195" spans="2:14" ht="12.75" x14ac:dyDescent="0.2">
      <c r="B195"/>
      <c r="C195" s="25" t="s">
        <v>380</v>
      </c>
      <c r="D195" s="23">
        <v>0</v>
      </c>
      <c r="E195" s="23">
        <v>1238</v>
      </c>
      <c r="F195" s="23">
        <v>1238</v>
      </c>
      <c r="G195" s="23">
        <v>1238</v>
      </c>
      <c r="H195" s="23">
        <v>1238</v>
      </c>
      <c r="J195" s="23">
        <f t="shared" si="4"/>
        <v>0</v>
      </c>
      <c r="K195" s="23">
        <f t="shared" si="5"/>
        <v>0</v>
      </c>
      <c r="M195" s="25" t="s">
        <v>379</v>
      </c>
      <c r="N195" s="23" t="s">
        <v>20</v>
      </c>
    </row>
    <row r="196" spans="2:14" ht="12.75" x14ac:dyDescent="0.2">
      <c r="B196"/>
      <c r="C196" s="25" t="s">
        <v>382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J196" s="23">
        <f t="shared" si="4"/>
        <v>0</v>
      </c>
      <c r="K196" s="23">
        <f t="shared" si="5"/>
        <v>0</v>
      </c>
      <c r="M196" s="25" t="s">
        <v>381</v>
      </c>
      <c r="N196" s="23" t="s">
        <v>20</v>
      </c>
    </row>
    <row r="197" spans="2:14" ht="12.75" x14ac:dyDescent="0.2">
      <c r="B197"/>
      <c r="C197" s="25" t="s">
        <v>384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J197" s="23">
        <f t="shared" si="4"/>
        <v>0</v>
      </c>
      <c r="K197" s="23">
        <f t="shared" si="5"/>
        <v>0</v>
      </c>
      <c r="M197" s="25" t="s">
        <v>383</v>
      </c>
      <c r="N197" s="23" t="s">
        <v>20</v>
      </c>
    </row>
    <row r="198" spans="2:14" ht="12.75" x14ac:dyDescent="0.2">
      <c r="B198"/>
      <c r="C198" s="25" t="s">
        <v>386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J198" s="23">
        <f t="shared" si="4"/>
        <v>0</v>
      </c>
      <c r="K198" s="23">
        <f t="shared" si="5"/>
        <v>0</v>
      </c>
      <c r="M198" s="25" t="s">
        <v>385</v>
      </c>
      <c r="N198" s="23" t="s">
        <v>20</v>
      </c>
    </row>
    <row r="199" spans="2:14" ht="12.75" x14ac:dyDescent="0.2">
      <c r="B199"/>
      <c r="C199" s="25" t="s">
        <v>388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J199" s="23">
        <f t="shared" si="4"/>
        <v>0</v>
      </c>
      <c r="K199" s="23">
        <f t="shared" si="5"/>
        <v>0</v>
      </c>
      <c r="M199" s="25" t="s">
        <v>387</v>
      </c>
      <c r="N199" s="23" t="s">
        <v>20</v>
      </c>
    </row>
    <row r="200" spans="2:14" ht="12.75" x14ac:dyDescent="0.2">
      <c r="B200" s="24" t="s">
        <v>390</v>
      </c>
      <c r="C200"/>
      <c r="D200" s="22">
        <f>SUMIFS(D201:D438, N201:N438,"0",M201:M438,"4*")</f>
        <v>0</v>
      </c>
      <c r="E200" s="22">
        <f>SUMIFS(E201:E438, N201:N438,"0",M201:M438,"4*")</f>
        <v>14339</v>
      </c>
      <c r="F200" s="22">
        <f>SUMIFS(F201:F438, N201:N438,"0",M201:M438,"4*")</f>
        <v>14339</v>
      </c>
      <c r="G200" s="22">
        <f>SUMIFS(G201:G438, N201:N438,"0",M201:M438,"4*")</f>
        <v>14339</v>
      </c>
      <c r="H200" s="22">
        <f>SUMIFS(H201:H438, N201:N438,"0",M201:M438,"4*")</f>
        <v>14339</v>
      </c>
      <c r="J200" s="22">
        <f t="shared" si="4"/>
        <v>0</v>
      </c>
      <c r="K200" s="22">
        <f t="shared" si="5"/>
        <v>0</v>
      </c>
      <c r="M200" s="24" t="s">
        <v>389</v>
      </c>
      <c r="N200" s="22" t="s">
        <v>14</v>
      </c>
    </row>
    <row r="201" spans="2:14" ht="12.75" x14ac:dyDescent="0.2">
      <c r="B201" s="24" t="s">
        <v>392</v>
      </c>
      <c r="C201"/>
      <c r="D201" s="22">
        <f>SUMIFS(D202:D438, N202:N438,"0",M202:M438,"41*")</f>
        <v>0</v>
      </c>
      <c r="E201" s="22">
        <f>SUMIFS(E202:E438, N202:N438,"0",M202:M438,"41*")</f>
        <v>0</v>
      </c>
      <c r="F201" s="22">
        <f>SUMIFS(F202:F438, N202:N438,"0",M202:M438,"41*")</f>
        <v>0</v>
      </c>
      <c r="G201" s="22">
        <f>SUMIFS(G202:G438, N202:N438,"0",M202:M438,"41*")</f>
        <v>0</v>
      </c>
      <c r="H201" s="22">
        <f>SUMIFS(H202:H438, N202:N438,"0",M202:M438,"41*")</f>
        <v>0</v>
      </c>
      <c r="J201" s="22">
        <f t="shared" si="4"/>
        <v>0</v>
      </c>
      <c r="K201" s="22">
        <f t="shared" si="5"/>
        <v>0</v>
      </c>
      <c r="M201" s="24" t="s">
        <v>391</v>
      </c>
      <c r="N201" s="22" t="s">
        <v>14</v>
      </c>
    </row>
    <row r="202" spans="2:14" ht="12.75" x14ac:dyDescent="0.2">
      <c r="B202"/>
      <c r="C202" s="25" t="s">
        <v>394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J202" s="23">
        <f t="shared" si="4"/>
        <v>0</v>
      </c>
      <c r="K202" s="23">
        <f t="shared" si="5"/>
        <v>0</v>
      </c>
      <c r="M202" s="25" t="s">
        <v>393</v>
      </c>
      <c r="N202" s="23" t="s">
        <v>20</v>
      </c>
    </row>
    <row r="203" spans="2:14" ht="12.75" x14ac:dyDescent="0.2">
      <c r="B203"/>
      <c r="C203" s="25" t="s">
        <v>396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J203" s="23">
        <f t="shared" si="4"/>
        <v>0</v>
      </c>
      <c r="K203" s="23">
        <f t="shared" si="5"/>
        <v>0</v>
      </c>
      <c r="M203" s="25" t="s">
        <v>395</v>
      </c>
      <c r="N203" s="23" t="s">
        <v>20</v>
      </c>
    </row>
    <row r="204" spans="2:14" ht="12.75" x14ac:dyDescent="0.2">
      <c r="B204"/>
      <c r="C204" s="25" t="s">
        <v>398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J204" s="23">
        <f t="shared" si="4"/>
        <v>0</v>
      </c>
      <c r="K204" s="23">
        <f t="shared" si="5"/>
        <v>0</v>
      </c>
      <c r="M204" s="25" t="s">
        <v>397</v>
      </c>
      <c r="N204" s="23" t="s">
        <v>20</v>
      </c>
    </row>
    <row r="205" spans="2:14" ht="12.75" x14ac:dyDescent="0.2">
      <c r="B205"/>
      <c r="C205" s="25" t="s">
        <v>400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J205" s="23">
        <f t="shared" ref="J205:J268" si="6">H205-F205</f>
        <v>0</v>
      </c>
      <c r="K205" s="23">
        <f t="shared" ref="K205:K268" si="7">IF(F205&lt;&gt;0, ((H205-F205)/F205)*100, 0)</f>
        <v>0</v>
      </c>
      <c r="M205" s="25" t="s">
        <v>399</v>
      </c>
      <c r="N205" s="23" t="s">
        <v>20</v>
      </c>
    </row>
    <row r="206" spans="2:14" ht="12.75" x14ac:dyDescent="0.2">
      <c r="B206"/>
      <c r="C206" s="25" t="s">
        <v>402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J206" s="23">
        <f t="shared" si="6"/>
        <v>0</v>
      </c>
      <c r="K206" s="23">
        <f t="shared" si="7"/>
        <v>0</v>
      </c>
      <c r="M206" s="25" t="s">
        <v>401</v>
      </c>
      <c r="N206" s="23" t="s">
        <v>20</v>
      </c>
    </row>
    <row r="207" spans="2:14" ht="12.75" x14ac:dyDescent="0.2">
      <c r="B207"/>
      <c r="C207" s="25" t="s">
        <v>404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  <c r="J207" s="23">
        <f t="shared" si="6"/>
        <v>0</v>
      </c>
      <c r="K207" s="23">
        <f t="shared" si="7"/>
        <v>0</v>
      </c>
      <c r="M207" s="25" t="s">
        <v>403</v>
      </c>
      <c r="N207" s="23" t="s">
        <v>20</v>
      </c>
    </row>
    <row r="208" spans="2:14" ht="12.75" x14ac:dyDescent="0.2">
      <c r="B208"/>
      <c r="C208" s="25" t="s">
        <v>406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J208" s="23">
        <f t="shared" si="6"/>
        <v>0</v>
      </c>
      <c r="K208" s="23">
        <f t="shared" si="7"/>
        <v>0</v>
      </c>
      <c r="M208" s="25" t="s">
        <v>405</v>
      </c>
      <c r="N208" s="23" t="s">
        <v>20</v>
      </c>
    </row>
    <row r="209" spans="2:14" ht="12.75" x14ac:dyDescent="0.2">
      <c r="B209"/>
      <c r="C209" s="25" t="s">
        <v>408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J209" s="23">
        <f t="shared" si="6"/>
        <v>0</v>
      </c>
      <c r="K209" s="23">
        <f t="shared" si="7"/>
        <v>0</v>
      </c>
      <c r="M209" s="25" t="s">
        <v>407</v>
      </c>
      <c r="N209" s="23" t="s">
        <v>20</v>
      </c>
    </row>
    <row r="210" spans="2:14" ht="12.75" x14ac:dyDescent="0.2">
      <c r="B210"/>
      <c r="C210" s="25" t="s">
        <v>410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J210" s="23">
        <f t="shared" si="6"/>
        <v>0</v>
      </c>
      <c r="K210" s="23">
        <f t="shared" si="7"/>
        <v>0</v>
      </c>
      <c r="M210" s="25" t="s">
        <v>409</v>
      </c>
      <c r="N210" s="23" t="s">
        <v>20</v>
      </c>
    </row>
    <row r="211" spans="2:14" ht="12.75" x14ac:dyDescent="0.2">
      <c r="B211" s="24" t="s">
        <v>412</v>
      </c>
      <c r="C211"/>
      <c r="D211" s="22">
        <f>SUMIFS(D212:D438, N212:N438,"0",M212:M438,"42*")</f>
        <v>0</v>
      </c>
      <c r="E211" s="22">
        <f>SUMIFS(E212:E438, N212:N438,"0",M212:M438,"42*")</f>
        <v>0</v>
      </c>
      <c r="F211" s="22">
        <f>SUMIFS(F212:F438, N212:N438,"0",M212:M438,"42*")</f>
        <v>0</v>
      </c>
      <c r="G211" s="22">
        <f>SUMIFS(G212:G438, N212:N438,"0",M212:M438,"42*")</f>
        <v>0</v>
      </c>
      <c r="H211" s="22">
        <f>SUMIFS(H212:H438, N212:N438,"0",M212:M438,"42*")</f>
        <v>0</v>
      </c>
      <c r="J211" s="22">
        <f t="shared" si="6"/>
        <v>0</v>
      </c>
      <c r="K211" s="22">
        <f t="shared" si="7"/>
        <v>0</v>
      </c>
      <c r="M211" s="24" t="s">
        <v>411</v>
      </c>
      <c r="N211" s="22" t="s">
        <v>14</v>
      </c>
    </row>
    <row r="212" spans="2:14" ht="12.75" x14ac:dyDescent="0.2">
      <c r="B212"/>
      <c r="C212" s="25" t="s">
        <v>414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J212" s="23">
        <f t="shared" si="6"/>
        <v>0</v>
      </c>
      <c r="K212" s="23">
        <f t="shared" si="7"/>
        <v>0</v>
      </c>
      <c r="M212" s="25" t="s">
        <v>413</v>
      </c>
      <c r="N212" s="23" t="s">
        <v>20</v>
      </c>
    </row>
    <row r="213" spans="2:14" ht="12.75" x14ac:dyDescent="0.2">
      <c r="B213"/>
      <c r="C213" s="25" t="s">
        <v>416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J213" s="23">
        <f t="shared" si="6"/>
        <v>0</v>
      </c>
      <c r="K213" s="23">
        <f t="shared" si="7"/>
        <v>0</v>
      </c>
      <c r="M213" s="25" t="s">
        <v>415</v>
      </c>
      <c r="N213" s="23" t="s">
        <v>20</v>
      </c>
    </row>
    <row r="214" spans="2:14" ht="12.75" x14ac:dyDescent="0.2">
      <c r="B214"/>
      <c r="C214" s="25" t="s">
        <v>418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J214" s="23">
        <f t="shared" si="6"/>
        <v>0</v>
      </c>
      <c r="K214" s="23">
        <f t="shared" si="7"/>
        <v>0</v>
      </c>
      <c r="M214" s="25" t="s">
        <v>417</v>
      </c>
      <c r="N214" s="23" t="s">
        <v>20</v>
      </c>
    </row>
    <row r="215" spans="2:14" ht="12.75" x14ac:dyDescent="0.2">
      <c r="B215"/>
      <c r="C215" s="25" t="s">
        <v>420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J215" s="23">
        <f t="shared" si="6"/>
        <v>0</v>
      </c>
      <c r="K215" s="23">
        <f t="shared" si="7"/>
        <v>0</v>
      </c>
      <c r="M215" s="25" t="s">
        <v>419</v>
      </c>
      <c r="N215" s="23" t="s">
        <v>20</v>
      </c>
    </row>
    <row r="216" spans="2:14" ht="12.75" x14ac:dyDescent="0.2">
      <c r="B216"/>
      <c r="C216" s="25" t="s">
        <v>422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J216" s="23">
        <f t="shared" si="6"/>
        <v>0</v>
      </c>
      <c r="K216" s="23">
        <f t="shared" si="7"/>
        <v>0</v>
      </c>
      <c r="M216" s="25" t="s">
        <v>421</v>
      </c>
      <c r="N216" s="23" t="s">
        <v>20</v>
      </c>
    </row>
    <row r="217" spans="2:14" ht="12.75" x14ac:dyDescent="0.2">
      <c r="B217" s="24" t="s">
        <v>424</v>
      </c>
      <c r="C217"/>
      <c r="D217" s="22">
        <f>SUMIFS(D218:D438, N218:N438,"0",M218:M438,"43*")</f>
        <v>0</v>
      </c>
      <c r="E217" s="22">
        <f>SUMIFS(E218:E438, N218:N438,"0",M218:M438,"43*")</f>
        <v>0</v>
      </c>
      <c r="F217" s="22">
        <f>SUMIFS(F218:F438, N218:N438,"0",M218:M438,"43*")</f>
        <v>0</v>
      </c>
      <c r="G217" s="22">
        <f>SUMIFS(G218:G438, N218:N438,"0",M218:M438,"43*")</f>
        <v>0</v>
      </c>
      <c r="H217" s="22">
        <f>SUMIFS(H218:H438, N218:N438,"0",M218:M438,"43*")</f>
        <v>0</v>
      </c>
      <c r="J217" s="22">
        <f t="shared" si="6"/>
        <v>0</v>
      </c>
      <c r="K217" s="22">
        <f t="shared" si="7"/>
        <v>0</v>
      </c>
      <c r="M217" s="24" t="s">
        <v>423</v>
      </c>
      <c r="N217" s="22" t="s">
        <v>14</v>
      </c>
    </row>
    <row r="218" spans="2:14" ht="12.75" x14ac:dyDescent="0.2">
      <c r="B218"/>
      <c r="C218" s="25" t="s">
        <v>426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J218" s="23">
        <f t="shared" si="6"/>
        <v>0</v>
      </c>
      <c r="K218" s="23">
        <f t="shared" si="7"/>
        <v>0</v>
      </c>
      <c r="M218" s="25" t="s">
        <v>425</v>
      </c>
      <c r="N218" s="23" t="s">
        <v>20</v>
      </c>
    </row>
    <row r="219" spans="2:14" ht="12.75" x14ac:dyDescent="0.2">
      <c r="B219"/>
      <c r="C219" s="25" t="s">
        <v>428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J219" s="23">
        <f t="shared" si="6"/>
        <v>0</v>
      </c>
      <c r="K219" s="23">
        <f t="shared" si="7"/>
        <v>0</v>
      </c>
      <c r="M219" s="25" t="s">
        <v>427</v>
      </c>
      <c r="N219" s="23" t="s">
        <v>20</v>
      </c>
    </row>
    <row r="220" spans="2:14" ht="12.75" x14ac:dyDescent="0.2">
      <c r="B220"/>
      <c r="C220" s="25" t="s">
        <v>430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J220" s="23">
        <f t="shared" si="6"/>
        <v>0</v>
      </c>
      <c r="K220" s="23">
        <f t="shared" si="7"/>
        <v>0</v>
      </c>
      <c r="M220" s="25" t="s">
        <v>429</v>
      </c>
      <c r="N220" s="23" t="s">
        <v>20</v>
      </c>
    </row>
    <row r="221" spans="2:14" ht="12.75" x14ac:dyDescent="0.2">
      <c r="B221"/>
      <c r="C221" s="25" t="s">
        <v>432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J221" s="23">
        <f t="shared" si="6"/>
        <v>0</v>
      </c>
      <c r="K221" s="23">
        <f t="shared" si="7"/>
        <v>0</v>
      </c>
      <c r="M221" s="25" t="s">
        <v>431</v>
      </c>
      <c r="N221" s="23" t="s">
        <v>20</v>
      </c>
    </row>
    <row r="222" spans="2:14" ht="12.75" x14ac:dyDescent="0.2">
      <c r="B222"/>
      <c r="C222" s="25" t="s">
        <v>434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J222" s="23">
        <f t="shared" si="6"/>
        <v>0</v>
      </c>
      <c r="K222" s="23">
        <f t="shared" si="7"/>
        <v>0</v>
      </c>
      <c r="M222" s="25" t="s">
        <v>433</v>
      </c>
      <c r="N222" s="23" t="s">
        <v>20</v>
      </c>
    </row>
    <row r="223" spans="2:14" ht="12.75" x14ac:dyDescent="0.2">
      <c r="B223"/>
      <c r="C223" s="25" t="s">
        <v>436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J223" s="23">
        <f t="shared" si="6"/>
        <v>0</v>
      </c>
      <c r="K223" s="23">
        <f t="shared" si="7"/>
        <v>0</v>
      </c>
      <c r="M223" s="25" t="s">
        <v>435</v>
      </c>
      <c r="N223" s="23" t="s">
        <v>20</v>
      </c>
    </row>
    <row r="224" spans="2:14" ht="12.75" x14ac:dyDescent="0.2">
      <c r="B224"/>
      <c r="C224" s="25" t="s">
        <v>438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J224" s="23">
        <f t="shared" si="6"/>
        <v>0</v>
      </c>
      <c r="K224" s="23">
        <f t="shared" si="7"/>
        <v>0</v>
      </c>
      <c r="M224" s="25" t="s">
        <v>437</v>
      </c>
      <c r="N224" s="23" t="s">
        <v>20</v>
      </c>
    </row>
    <row r="225" spans="2:14" ht="12.75" x14ac:dyDescent="0.2">
      <c r="B225"/>
      <c r="C225" s="25" t="s">
        <v>440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J225" s="23">
        <f t="shared" si="6"/>
        <v>0</v>
      </c>
      <c r="K225" s="23">
        <f t="shared" si="7"/>
        <v>0</v>
      </c>
      <c r="M225" s="25" t="s">
        <v>439</v>
      </c>
      <c r="N225" s="23" t="s">
        <v>20</v>
      </c>
    </row>
    <row r="226" spans="2:14" ht="12.75" x14ac:dyDescent="0.2">
      <c r="B226"/>
      <c r="C226" s="25" t="s">
        <v>442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J226" s="23">
        <f t="shared" si="6"/>
        <v>0</v>
      </c>
      <c r="K226" s="23">
        <f t="shared" si="7"/>
        <v>0</v>
      </c>
      <c r="M226" s="25" t="s">
        <v>441</v>
      </c>
      <c r="N226" s="23" t="s">
        <v>20</v>
      </c>
    </row>
    <row r="227" spans="2:14" ht="12.75" x14ac:dyDescent="0.2">
      <c r="B227" s="24" t="s">
        <v>444</v>
      </c>
      <c r="C227"/>
      <c r="D227" s="22">
        <f>SUMIFS(D228:D438, N228:N438,"0",M228:M438,"44*")</f>
        <v>0</v>
      </c>
      <c r="E227" s="22">
        <f>SUMIFS(E228:E438, N228:N438,"0",M228:M438,"44*")</f>
        <v>14339</v>
      </c>
      <c r="F227" s="22">
        <f>SUMIFS(F228:F438, N228:N438,"0",M228:M438,"44*")</f>
        <v>14339</v>
      </c>
      <c r="G227" s="22">
        <f>SUMIFS(G228:G438, N228:N438,"0",M228:M438,"44*")</f>
        <v>14339</v>
      </c>
      <c r="H227" s="22">
        <f>SUMIFS(H228:H438, N228:N438,"0",M228:M438,"44*")</f>
        <v>14339</v>
      </c>
      <c r="J227" s="22">
        <f t="shared" si="6"/>
        <v>0</v>
      </c>
      <c r="K227" s="22">
        <f t="shared" si="7"/>
        <v>0</v>
      </c>
      <c r="M227" s="24" t="s">
        <v>443</v>
      </c>
      <c r="N227" s="22" t="s">
        <v>14</v>
      </c>
    </row>
    <row r="228" spans="2:14" ht="12.75" x14ac:dyDescent="0.2">
      <c r="B228"/>
      <c r="C228" s="25" t="s">
        <v>446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J228" s="23">
        <f t="shared" si="6"/>
        <v>0</v>
      </c>
      <c r="K228" s="23">
        <f t="shared" si="7"/>
        <v>0</v>
      </c>
      <c r="M228" s="25" t="s">
        <v>445</v>
      </c>
      <c r="N228" s="23" t="s">
        <v>20</v>
      </c>
    </row>
    <row r="229" spans="2:14" ht="12.75" x14ac:dyDescent="0.2">
      <c r="B229"/>
      <c r="C229" s="25" t="s">
        <v>448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J229" s="23">
        <f t="shared" si="6"/>
        <v>0</v>
      </c>
      <c r="K229" s="23">
        <f t="shared" si="7"/>
        <v>0</v>
      </c>
      <c r="M229" s="25" t="s">
        <v>447</v>
      </c>
      <c r="N229" s="23" t="s">
        <v>20</v>
      </c>
    </row>
    <row r="230" spans="2:14" ht="12.75" x14ac:dyDescent="0.2">
      <c r="B230"/>
      <c r="C230" s="25" t="s">
        <v>450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J230" s="23">
        <f t="shared" si="6"/>
        <v>0</v>
      </c>
      <c r="K230" s="23">
        <f t="shared" si="7"/>
        <v>0</v>
      </c>
      <c r="M230" s="25" t="s">
        <v>449</v>
      </c>
      <c r="N230" s="23" t="s">
        <v>20</v>
      </c>
    </row>
    <row r="231" spans="2:14" ht="12.75" x14ac:dyDescent="0.2">
      <c r="B231"/>
      <c r="C231" s="25" t="s">
        <v>452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J231" s="23">
        <f t="shared" si="6"/>
        <v>0</v>
      </c>
      <c r="K231" s="23">
        <f t="shared" si="7"/>
        <v>0</v>
      </c>
      <c r="M231" s="25" t="s">
        <v>451</v>
      </c>
      <c r="N231" s="23" t="s">
        <v>20</v>
      </c>
    </row>
    <row r="232" spans="2:14" ht="12.75" x14ac:dyDescent="0.2">
      <c r="B232"/>
      <c r="C232" s="25" t="s">
        <v>454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J232" s="23">
        <f t="shared" si="6"/>
        <v>0</v>
      </c>
      <c r="K232" s="23">
        <f t="shared" si="7"/>
        <v>0</v>
      </c>
      <c r="M232" s="25" t="s">
        <v>453</v>
      </c>
      <c r="N232" s="23" t="s">
        <v>20</v>
      </c>
    </row>
    <row r="233" spans="2:14" ht="12.75" x14ac:dyDescent="0.2">
      <c r="B233"/>
      <c r="C233" s="25" t="s">
        <v>456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J233" s="23">
        <f t="shared" si="6"/>
        <v>0</v>
      </c>
      <c r="K233" s="23">
        <f t="shared" si="7"/>
        <v>0</v>
      </c>
      <c r="M233" s="25" t="s">
        <v>455</v>
      </c>
      <c r="N233" s="23" t="s">
        <v>20</v>
      </c>
    </row>
    <row r="234" spans="2:14" ht="12.75" x14ac:dyDescent="0.2">
      <c r="B234"/>
      <c r="C234" s="25" t="s">
        <v>458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J234" s="23">
        <f t="shared" si="6"/>
        <v>0</v>
      </c>
      <c r="K234" s="23">
        <f t="shared" si="7"/>
        <v>0</v>
      </c>
      <c r="M234" s="25" t="s">
        <v>457</v>
      </c>
      <c r="N234" s="23" t="s">
        <v>20</v>
      </c>
    </row>
    <row r="235" spans="2:14" ht="12.75" x14ac:dyDescent="0.2">
      <c r="B235"/>
      <c r="C235" s="25" t="s">
        <v>460</v>
      </c>
      <c r="D235" s="23">
        <v>0</v>
      </c>
      <c r="E235" s="23">
        <v>14339</v>
      </c>
      <c r="F235" s="23">
        <v>14339</v>
      </c>
      <c r="G235" s="23">
        <v>14339</v>
      </c>
      <c r="H235" s="23">
        <v>14339</v>
      </c>
      <c r="J235" s="23">
        <f t="shared" si="6"/>
        <v>0</v>
      </c>
      <c r="K235" s="23">
        <f t="shared" si="7"/>
        <v>0</v>
      </c>
      <c r="M235" s="25" t="s">
        <v>459</v>
      </c>
      <c r="N235" s="23" t="s">
        <v>20</v>
      </c>
    </row>
    <row r="236" spans="2:14" ht="12.75" x14ac:dyDescent="0.2">
      <c r="B236" s="24" t="s">
        <v>462</v>
      </c>
      <c r="C236"/>
      <c r="D236" s="22">
        <f>SUMIFS(D237:D438, N237:N438,"0",M237:M438,"45*")</f>
        <v>0</v>
      </c>
      <c r="E236" s="22">
        <f>SUMIFS(E237:E438, N237:N438,"0",M237:M438,"45*")</f>
        <v>0</v>
      </c>
      <c r="F236" s="22">
        <f>SUMIFS(F237:F438, N237:N438,"0",M237:M438,"45*")</f>
        <v>0</v>
      </c>
      <c r="G236" s="22">
        <f>SUMIFS(G237:G438, N237:N438,"0",M237:M438,"45*")</f>
        <v>0</v>
      </c>
      <c r="H236" s="22">
        <f>SUMIFS(H237:H438, N237:N438,"0",M237:M438,"45*")</f>
        <v>0</v>
      </c>
      <c r="J236" s="22">
        <f t="shared" si="6"/>
        <v>0</v>
      </c>
      <c r="K236" s="22">
        <f t="shared" si="7"/>
        <v>0</v>
      </c>
      <c r="M236" s="24" t="s">
        <v>461</v>
      </c>
      <c r="N236" s="22" t="s">
        <v>14</v>
      </c>
    </row>
    <row r="237" spans="2:14" ht="12.75" x14ac:dyDescent="0.2">
      <c r="B237"/>
      <c r="C237" s="25" t="s">
        <v>464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J237" s="23">
        <f t="shared" si="6"/>
        <v>0</v>
      </c>
      <c r="K237" s="23">
        <f t="shared" si="7"/>
        <v>0</v>
      </c>
      <c r="M237" s="25" t="s">
        <v>463</v>
      </c>
      <c r="N237" s="23" t="s">
        <v>20</v>
      </c>
    </row>
    <row r="238" spans="2:14" ht="12.75" x14ac:dyDescent="0.2">
      <c r="B238"/>
      <c r="C238" s="25" t="s">
        <v>466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J238" s="23">
        <f t="shared" si="6"/>
        <v>0</v>
      </c>
      <c r="K238" s="23">
        <f t="shared" si="7"/>
        <v>0</v>
      </c>
      <c r="M238" s="25" t="s">
        <v>465</v>
      </c>
      <c r="N238" s="23" t="s">
        <v>20</v>
      </c>
    </row>
    <row r="239" spans="2:14" ht="12.75" x14ac:dyDescent="0.2">
      <c r="B239"/>
      <c r="C239" s="25" t="s">
        <v>468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J239" s="23">
        <f t="shared" si="6"/>
        <v>0</v>
      </c>
      <c r="K239" s="23">
        <f t="shared" si="7"/>
        <v>0</v>
      </c>
      <c r="M239" s="25" t="s">
        <v>467</v>
      </c>
      <c r="N239" s="23" t="s">
        <v>20</v>
      </c>
    </row>
    <row r="240" spans="2:14" ht="12.75" x14ac:dyDescent="0.2">
      <c r="B240" s="24" t="s">
        <v>470</v>
      </c>
      <c r="C240"/>
      <c r="D240" s="22">
        <f>SUMIFS(D241:D438, N241:N438,"0",M241:M438,"46*")</f>
        <v>0</v>
      </c>
      <c r="E240" s="22">
        <f>SUMIFS(E241:E438, N241:N438,"0",M241:M438,"46*")</f>
        <v>0</v>
      </c>
      <c r="F240" s="22">
        <f>SUMIFS(F241:F438, N241:N438,"0",M241:M438,"46*")</f>
        <v>0</v>
      </c>
      <c r="G240" s="22">
        <f>SUMIFS(G241:G438, N241:N438,"0",M241:M438,"46*")</f>
        <v>0</v>
      </c>
      <c r="H240" s="22">
        <f>SUMIFS(H241:H438, N241:N438,"0",M241:M438,"46*")</f>
        <v>0</v>
      </c>
      <c r="J240" s="22">
        <f t="shared" si="6"/>
        <v>0</v>
      </c>
      <c r="K240" s="22">
        <f t="shared" si="7"/>
        <v>0</v>
      </c>
      <c r="M240" s="24" t="s">
        <v>469</v>
      </c>
      <c r="N240" s="22" t="s">
        <v>14</v>
      </c>
    </row>
    <row r="241" spans="2:14" ht="12.75" x14ac:dyDescent="0.2">
      <c r="B241"/>
      <c r="C241" s="25" t="s">
        <v>472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J241" s="23">
        <f t="shared" si="6"/>
        <v>0</v>
      </c>
      <c r="K241" s="23">
        <f t="shared" si="7"/>
        <v>0</v>
      </c>
      <c r="M241" s="25" t="s">
        <v>471</v>
      </c>
      <c r="N241" s="23" t="s">
        <v>20</v>
      </c>
    </row>
    <row r="242" spans="2:14" ht="12.75" x14ac:dyDescent="0.2">
      <c r="B242"/>
      <c r="C242" s="25" t="s">
        <v>474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J242" s="23">
        <f t="shared" si="6"/>
        <v>0</v>
      </c>
      <c r="K242" s="23">
        <f t="shared" si="7"/>
        <v>0</v>
      </c>
      <c r="M242" s="25" t="s">
        <v>473</v>
      </c>
      <c r="N242" s="23" t="s">
        <v>20</v>
      </c>
    </row>
    <row r="243" spans="2:14" ht="12.75" x14ac:dyDescent="0.2">
      <c r="B243"/>
      <c r="C243" s="25" t="s">
        <v>476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J243" s="23">
        <f t="shared" si="6"/>
        <v>0</v>
      </c>
      <c r="K243" s="23">
        <f t="shared" si="7"/>
        <v>0</v>
      </c>
      <c r="M243" s="25" t="s">
        <v>475</v>
      </c>
      <c r="N243" s="23" t="s">
        <v>20</v>
      </c>
    </row>
    <row r="244" spans="2:14" ht="12.75" x14ac:dyDescent="0.2">
      <c r="B244"/>
      <c r="C244" s="25" t="s">
        <v>478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J244" s="23">
        <f t="shared" si="6"/>
        <v>0</v>
      </c>
      <c r="K244" s="23">
        <f t="shared" si="7"/>
        <v>0</v>
      </c>
      <c r="M244" s="25" t="s">
        <v>477</v>
      </c>
      <c r="N244" s="23" t="s">
        <v>20</v>
      </c>
    </row>
    <row r="245" spans="2:14" ht="12.75" x14ac:dyDescent="0.2">
      <c r="B245"/>
      <c r="C245" s="25" t="s">
        <v>480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J245" s="23">
        <f t="shared" si="6"/>
        <v>0</v>
      </c>
      <c r="K245" s="23">
        <f t="shared" si="7"/>
        <v>0</v>
      </c>
      <c r="M245" s="25" t="s">
        <v>479</v>
      </c>
      <c r="N245" s="23" t="s">
        <v>20</v>
      </c>
    </row>
    <row r="246" spans="2:14" ht="12.75" x14ac:dyDescent="0.2">
      <c r="B246"/>
      <c r="C246" s="25" t="s">
        <v>482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J246" s="23">
        <f t="shared" si="6"/>
        <v>0</v>
      </c>
      <c r="K246" s="23">
        <f t="shared" si="7"/>
        <v>0</v>
      </c>
      <c r="M246" s="25" t="s">
        <v>481</v>
      </c>
      <c r="N246" s="23" t="s">
        <v>20</v>
      </c>
    </row>
    <row r="247" spans="2:14" ht="12.75" x14ac:dyDescent="0.2">
      <c r="B247"/>
      <c r="C247" s="25" t="s">
        <v>484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J247" s="23">
        <f t="shared" si="6"/>
        <v>0</v>
      </c>
      <c r="K247" s="23">
        <f t="shared" si="7"/>
        <v>0</v>
      </c>
      <c r="M247" s="25" t="s">
        <v>483</v>
      </c>
      <c r="N247" s="23" t="s">
        <v>20</v>
      </c>
    </row>
    <row r="248" spans="2:14" ht="12.75" x14ac:dyDescent="0.2">
      <c r="B248" s="24" t="s">
        <v>486</v>
      </c>
      <c r="C248"/>
      <c r="D248" s="22">
        <f>SUMIFS(D249:D438, N249:N438,"0",M249:M438,"47*")</f>
        <v>0</v>
      </c>
      <c r="E248" s="22">
        <f>SUMIFS(E249:E438, N249:N438,"0",M249:M438,"47*")</f>
        <v>0</v>
      </c>
      <c r="F248" s="22">
        <f>SUMIFS(F249:F438, N249:N438,"0",M249:M438,"47*")</f>
        <v>0</v>
      </c>
      <c r="G248" s="22">
        <f>SUMIFS(G249:G438, N249:N438,"0",M249:M438,"47*")</f>
        <v>0</v>
      </c>
      <c r="H248" s="22">
        <f>SUMIFS(H249:H438, N249:N438,"0",M249:M438,"47*")</f>
        <v>0</v>
      </c>
      <c r="J248" s="22">
        <f t="shared" si="6"/>
        <v>0</v>
      </c>
      <c r="K248" s="22">
        <f t="shared" si="7"/>
        <v>0</v>
      </c>
      <c r="M248" s="24" t="s">
        <v>485</v>
      </c>
      <c r="N248" s="22" t="s">
        <v>14</v>
      </c>
    </row>
    <row r="249" spans="2:14" ht="12.75" x14ac:dyDescent="0.2">
      <c r="B249"/>
      <c r="C249" s="25" t="s">
        <v>488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J249" s="23">
        <f t="shared" si="6"/>
        <v>0</v>
      </c>
      <c r="K249" s="23">
        <f t="shared" si="7"/>
        <v>0</v>
      </c>
      <c r="M249" s="25" t="s">
        <v>487</v>
      </c>
      <c r="N249" s="23" t="s">
        <v>20</v>
      </c>
    </row>
    <row r="250" spans="2:14" ht="12.75" x14ac:dyDescent="0.2">
      <c r="B250" s="24" t="s">
        <v>490</v>
      </c>
      <c r="C250"/>
      <c r="D250" s="22">
        <f>SUMIFS(D251:D438, N251:N438,"0",M251:M438,"48*")</f>
        <v>0</v>
      </c>
      <c r="E250" s="22">
        <f>SUMIFS(E251:E438, N251:N438,"0",M251:M438,"48*")</f>
        <v>0</v>
      </c>
      <c r="F250" s="22">
        <f>SUMIFS(F251:F438, N251:N438,"0",M251:M438,"48*")</f>
        <v>0</v>
      </c>
      <c r="G250" s="22">
        <f>SUMIFS(G251:G438, N251:N438,"0",M251:M438,"48*")</f>
        <v>0</v>
      </c>
      <c r="H250" s="22">
        <f>SUMIFS(H251:H438, N251:N438,"0",M251:M438,"48*")</f>
        <v>0</v>
      </c>
      <c r="J250" s="22">
        <f t="shared" si="6"/>
        <v>0</v>
      </c>
      <c r="K250" s="22">
        <f t="shared" si="7"/>
        <v>0</v>
      </c>
      <c r="M250" s="24" t="s">
        <v>489</v>
      </c>
      <c r="N250" s="22" t="s">
        <v>14</v>
      </c>
    </row>
    <row r="251" spans="2:14" ht="12.75" x14ac:dyDescent="0.2">
      <c r="B251"/>
      <c r="C251" s="25" t="s">
        <v>492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J251" s="23">
        <f t="shared" si="6"/>
        <v>0</v>
      </c>
      <c r="K251" s="23">
        <f t="shared" si="7"/>
        <v>0</v>
      </c>
      <c r="M251" s="25" t="s">
        <v>491</v>
      </c>
      <c r="N251" s="23" t="s">
        <v>20</v>
      </c>
    </row>
    <row r="252" spans="2:14" ht="12.75" x14ac:dyDescent="0.2">
      <c r="B252"/>
      <c r="C252" s="25" t="s">
        <v>494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J252" s="23">
        <f t="shared" si="6"/>
        <v>0</v>
      </c>
      <c r="K252" s="23">
        <f t="shared" si="7"/>
        <v>0</v>
      </c>
      <c r="M252" s="25" t="s">
        <v>493</v>
      </c>
      <c r="N252" s="23" t="s">
        <v>20</v>
      </c>
    </row>
    <row r="253" spans="2:14" ht="12.75" x14ac:dyDescent="0.2">
      <c r="B253"/>
      <c r="C253" s="25" t="s">
        <v>496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J253" s="23">
        <f t="shared" si="6"/>
        <v>0</v>
      </c>
      <c r="K253" s="23">
        <f t="shared" si="7"/>
        <v>0</v>
      </c>
      <c r="M253" s="25" t="s">
        <v>495</v>
      </c>
      <c r="N253" s="23" t="s">
        <v>20</v>
      </c>
    </row>
    <row r="254" spans="2:14" ht="12.75" x14ac:dyDescent="0.2">
      <c r="B254"/>
      <c r="C254" s="25" t="s">
        <v>498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J254" s="23">
        <f t="shared" si="6"/>
        <v>0</v>
      </c>
      <c r="K254" s="23">
        <f t="shared" si="7"/>
        <v>0</v>
      </c>
      <c r="M254" s="25" t="s">
        <v>497</v>
      </c>
      <c r="N254" s="23" t="s">
        <v>20</v>
      </c>
    </row>
    <row r="255" spans="2:14" ht="12.75" x14ac:dyDescent="0.2">
      <c r="B255"/>
      <c r="C255" s="25" t="s">
        <v>500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J255" s="23">
        <f t="shared" si="6"/>
        <v>0</v>
      </c>
      <c r="K255" s="23">
        <f t="shared" si="7"/>
        <v>0</v>
      </c>
      <c r="M255" s="25" t="s">
        <v>499</v>
      </c>
      <c r="N255" s="23" t="s">
        <v>20</v>
      </c>
    </row>
    <row r="256" spans="2:14" ht="12.75" x14ac:dyDescent="0.2">
      <c r="B256" s="24" t="s">
        <v>502</v>
      </c>
      <c r="C256"/>
      <c r="D256" s="22">
        <f>SUMIFS(D257:D438, N257:N438,"0",M257:M438,"49*")</f>
        <v>0</v>
      </c>
      <c r="E256" s="22">
        <f>SUMIFS(E257:E438, N257:N438,"0",M257:M438,"49*")</f>
        <v>0</v>
      </c>
      <c r="F256" s="22">
        <f>SUMIFS(F257:F438, N257:N438,"0",M257:M438,"49*")</f>
        <v>0</v>
      </c>
      <c r="G256" s="22">
        <f>SUMIFS(G257:G438, N257:N438,"0",M257:M438,"49*")</f>
        <v>0</v>
      </c>
      <c r="H256" s="22">
        <f>SUMIFS(H257:H438, N257:N438,"0",M257:M438,"49*")</f>
        <v>0</v>
      </c>
      <c r="J256" s="22">
        <f t="shared" si="6"/>
        <v>0</v>
      </c>
      <c r="K256" s="22">
        <f t="shared" si="7"/>
        <v>0</v>
      </c>
      <c r="M256" s="24" t="s">
        <v>501</v>
      </c>
      <c r="N256" s="22" t="s">
        <v>14</v>
      </c>
    </row>
    <row r="257" spans="2:14" ht="12.75" x14ac:dyDescent="0.2">
      <c r="B257"/>
      <c r="C257" s="25" t="s">
        <v>504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J257" s="23">
        <f t="shared" si="6"/>
        <v>0</v>
      </c>
      <c r="K257" s="23">
        <f t="shared" si="7"/>
        <v>0</v>
      </c>
      <c r="M257" s="25" t="s">
        <v>503</v>
      </c>
      <c r="N257" s="23" t="s">
        <v>20</v>
      </c>
    </row>
    <row r="258" spans="2:14" ht="12.75" x14ac:dyDescent="0.2">
      <c r="B258"/>
      <c r="C258" s="25" t="s">
        <v>506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J258" s="23">
        <f t="shared" si="6"/>
        <v>0</v>
      </c>
      <c r="K258" s="23">
        <f t="shared" si="7"/>
        <v>0</v>
      </c>
      <c r="M258" s="25" t="s">
        <v>505</v>
      </c>
      <c r="N258" s="23" t="s">
        <v>20</v>
      </c>
    </row>
    <row r="259" spans="2:14" ht="12.75" x14ac:dyDescent="0.2">
      <c r="B259"/>
      <c r="C259" s="25" t="s">
        <v>508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J259" s="23">
        <f t="shared" si="6"/>
        <v>0</v>
      </c>
      <c r="K259" s="23">
        <f t="shared" si="7"/>
        <v>0</v>
      </c>
      <c r="M259" s="25" t="s">
        <v>507</v>
      </c>
      <c r="N259" s="23" t="s">
        <v>20</v>
      </c>
    </row>
    <row r="260" spans="2:14" ht="12.75" x14ac:dyDescent="0.2">
      <c r="B260" s="24" t="s">
        <v>510</v>
      </c>
      <c r="C260"/>
      <c r="D260" s="22">
        <f>SUMIFS(D261:D438, N261:N438,"0",M261:M438,"5*")</f>
        <v>0</v>
      </c>
      <c r="E260" s="22">
        <f>SUMIFS(E261:E438, N261:N438,"0",M261:M438,"5*")</f>
        <v>0</v>
      </c>
      <c r="F260" s="22">
        <f>SUMIFS(F261:F438, N261:N438,"0",M261:M438,"5*")</f>
        <v>0</v>
      </c>
      <c r="G260" s="22">
        <f>SUMIFS(G261:G438, N261:N438,"0",M261:M438,"5*")</f>
        <v>0</v>
      </c>
      <c r="H260" s="22">
        <f>SUMIFS(H261:H438, N261:N438,"0",M261:M438,"5*")</f>
        <v>0</v>
      </c>
      <c r="J260" s="22">
        <f t="shared" si="6"/>
        <v>0</v>
      </c>
      <c r="K260" s="22">
        <f t="shared" si="7"/>
        <v>0</v>
      </c>
      <c r="M260" s="24" t="s">
        <v>509</v>
      </c>
      <c r="N260" s="22" t="s">
        <v>14</v>
      </c>
    </row>
    <row r="261" spans="2:14" ht="12.75" x14ac:dyDescent="0.2">
      <c r="B261" s="24" t="s">
        <v>512</v>
      </c>
      <c r="C261"/>
      <c r="D261" s="22">
        <f>SUMIFS(D262:D438, N262:N438,"0",M262:M438,"51*")</f>
        <v>0</v>
      </c>
      <c r="E261" s="22">
        <f>SUMIFS(E262:E438, N262:N438,"0",M262:M438,"51*")</f>
        <v>0</v>
      </c>
      <c r="F261" s="22">
        <f>SUMIFS(F262:F438, N262:N438,"0",M262:M438,"51*")</f>
        <v>0</v>
      </c>
      <c r="G261" s="22">
        <f>SUMIFS(G262:G438, N262:N438,"0",M262:M438,"51*")</f>
        <v>0</v>
      </c>
      <c r="H261" s="22">
        <f>SUMIFS(H262:H438, N262:N438,"0",M262:M438,"51*")</f>
        <v>0</v>
      </c>
      <c r="J261" s="22">
        <f t="shared" si="6"/>
        <v>0</v>
      </c>
      <c r="K261" s="22">
        <f t="shared" si="7"/>
        <v>0</v>
      </c>
      <c r="M261" s="24" t="s">
        <v>511</v>
      </c>
      <c r="N261" s="22" t="s">
        <v>14</v>
      </c>
    </row>
    <row r="262" spans="2:14" ht="12.75" x14ac:dyDescent="0.2">
      <c r="B262"/>
      <c r="C262" s="25" t="s">
        <v>514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J262" s="23">
        <f t="shared" si="6"/>
        <v>0</v>
      </c>
      <c r="K262" s="23">
        <f t="shared" si="7"/>
        <v>0</v>
      </c>
      <c r="M262" s="25" t="s">
        <v>513</v>
      </c>
      <c r="N262" s="23" t="s">
        <v>20</v>
      </c>
    </row>
    <row r="263" spans="2:14" ht="12.75" x14ac:dyDescent="0.2">
      <c r="B263"/>
      <c r="C263" s="25" t="s">
        <v>516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J263" s="23">
        <f t="shared" si="6"/>
        <v>0</v>
      </c>
      <c r="K263" s="23">
        <f t="shared" si="7"/>
        <v>0</v>
      </c>
      <c r="M263" s="25" t="s">
        <v>515</v>
      </c>
      <c r="N263" s="23" t="s">
        <v>20</v>
      </c>
    </row>
    <row r="264" spans="2:14" ht="12.75" x14ac:dyDescent="0.2">
      <c r="B264"/>
      <c r="C264" s="25" t="s">
        <v>518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J264" s="23">
        <f t="shared" si="6"/>
        <v>0</v>
      </c>
      <c r="K264" s="23">
        <f t="shared" si="7"/>
        <v>0</v>
      </c>
      <c r="M264" s="25" t="s">
        <v>517</v>
      </c>
      <c r="N264" s="23" t="s">
        <v>20</v>
      </c>
    </row>
    <row r="265" spans="2:14" ht="12.75" x14ac:dyDescent="0.2">
      <c r="B265"/>
      <c r="C265" s="25" t="s">
        <v>520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J265" s="23">
        <f t="shared" si="6"/>
        <v>0</v>
      </c>
      <c r="K265" s="23">
        <f t="shared" si="7"/>
        <v>0</v>
      </c>
      <c r="M265" s="25" t="s">
        <v>519</v>
      </c>
      <c r="N265" s="23" t="s">
        <v>20</v>
      </c>
    </row>
    <row r="266" spans="2:14" ht="12.75" x14ac:dyDescent="0.2">
      <c r="B266"/>
      <c r="C266" s="25" t="s">
        <v>522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J266" s="23">
        <f t="shared" si="6"/>
        <v>0</v>
      </c>
      <c r="K266" s="23">
        <f t="shared" si="7"/>
        <v>0</v>
      </c>
      <c r="M266" s="25" t="s">
        <v>521</v>
      </c>
      <c r="N266" s="23" t="s">
        <v>20</v>
      </c>
    </row>
    <row r="267" spans="2:14" ht="12.75" x14ac:dyDescent="0.2">
      <c r="B267"/>
      <c r="C267" s="25" t="s">
        <v>524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J267" s="23">
        <f t="shared" si="6"/>
        <v>0</v>
      </c>
      <c r="K267" s="23">
        <f t="shared" si="7"/>
        <v>0</v>
      </c>
      <c r="M267" s="25" t="s">
        <v>523</v>
      </c>
      <c r="N267" s="23" t="s">
        <v>20</v>
      </c>
    </row>
    <row r="268" spans="2:14" ht="12.75" x14ac:dyDescent="0.2">
      <c r="B268" s="24" t="s">
        <v>526</v>
      </c>
      <c r="C268"/>
      <c r="D268" s="22">
        <f>SUMIFS(D269:D438, N269:N438,"0",M269:M438,"52*")</f>
        <v>0</v>
      </c>
      <c r="E268" s="22">
        <f>SUMIFS(E269:E438, N269:N438,"0",M269:M438,"52*")</f>
        <v>0</v>
      </c>
      <c r="F268" s="22">
        <f>SUMIFS(F269:F438, N269:N438,"0",M269:M438,"52*")</f>
        <v>0</v>
      </c>
      <c r="G268" s="22">
        <f>SUMIFS(G269:G438, N269:N438,"0",M269:M438,"52*")</f>
        <v>0</v>
      </c>
      <c r="H268" s="22">
        <f>SUMIFS(H269:H438, N269:N438,"0",M269:M438,"52*")</f>
        <v>0</v>
      </c>
      <c r="J268" s="22">
        <f t="shared" si="6"/>
        <v>0</v>
      </c>
      <c r="K268" s="22">
        <f t="shared" si="7"/>
        <v>0</v>
      </c>
      <c r="M268" s="24" t="s">
        <v>525</v>
      </c>
      <c r="N268" s="22" t="s">
        <v>14</v>
      </c>
    </row>
    <row r="269" spans="2:14" ht="12.75" x14ac:dyDescent="0.2">
      <c r="B269"/>
      <c r="C269" s="25" t="s">
        <v>528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J269" s="23">
        <f t="shared" ref="J269:J332" si="8">H269-F269</f>
        <v>0</v>
      </c>
      <c r="K269" s="23">
        <f t="shared" ref="K269:K332" si="9">IF(F269&lt;&gt;0, ((H269-F269)/F269)*100, 0)</f>
        <v>0</v>
      </c>
      <c r="M269" s="25" t="s">
        <v>527</v>
      </c>
      <c r="N269" s="23" t="s">
        <v>20</v>
      </c>
    </row>
    <row r="270" spans="2:14" ht="12.75" x14ac:dyDescent="0.2">
      <c r="B270"/>
      <c r="C270" s="25" t="s">
        <v>530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J270" s="23">
        <f t="shared" si="8"/>
        <v>0</v>
      </c>
      <c r="K270" s="23">
        <f t="shared" si="9"/>
        <v>0</v>
      </c>
      <c r="M270" s="25" t="s">
        <v>529</v>
      </c>
      <c r="N270" s="23" t="s">
        <v>20</v>
      </c>
    </row>
    <row r="271" spans="2:14" ht="12.75" x14ac:dyDescent="0.2">
      <c r="B271"/>
      <c r="C271" s="25" t="s">
        <v>532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J271" s="23">
        <f t="shared" si="8"/>
        <v>0</v>
      </c>
      <c r="K271" s="23">
        <f t="shared" si="9"/>
        <v>0</v>
      </c>
      <c r="M271" s="25" t="s">
        <v>531</v>
      </c>
      <c r="N271" s="23" t="s">
        <v>20</v>
      </c>
    </row>
    <row r="272" spans="2:14" ht="12.75" x14ac:dyDescent="0.2">
      <c r="B272"/>
      <c r="C272" s="25" t="s">
        <v>534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J272" s="23">
        <f t="shared" si="8"/>
        <v>0</v>
      </c>
      <c r="K272" s="23">
        <f t="shared" si="9"/>
        <v>0</v>
      </c>
      <c r="M272" s="25" t="s">
        <v>533</v>
      </c>
      <c r="N272" s="23" t="s">
        <v>20</v>
      </c>
    </row>
    <row r="273" spans="2:14" ht="12.75" x14ac:dyDescent="0.2">
      <c r="B273" s="24" t="s">
        <v>536</v>
      </c>
      <c r="C273"/>
      <c r="D273" s="22">
        <f>SUMIFS(D274:D438, N274:N438,"0",M274:M438,"53*")</f>
        <v>0</v>
      </c>
      <c r="E273" s="22">
        <f>SUMIFS(E274:E438, N274:N438,"0",M274:M438,"53*")</f>
        <v>0</v>
      </c>
      <c r="F273" s="22">
        <f>SUMIFS(F274:F438, N274:N438,"0",M274:M438,"53*")</f>
        <v>0</v>
      </c>
      <c r="G273" s="22">
        <f>SUMIFS(G274:G438, N274:N438,"0",M274:M438,"53*")</f>
        <v>0</v>
      </c>
      <c r="H273" s="22">
        <f>SUMIFS(H274:H438, N274:N438,"0",M274:M438,"53*")</f>
        <v>0</v>
      </c>
      <c r="J273" s="22">
        <f t="shared" si="8"/>
        <v>0</v>
      </c>
      <c r="K273" s="22">
        <f t="shared" si="9"/>
        <v>0</v>
      </c>
      <c r="M273" s="24" t="s">
        <v>535</v>
      </c>
      <c r="N273" s="22" t="s">
        <v>14</v>
      </c>
    </row>
    <row r="274" spans="2:14" ht="12.75" x14ac:dyDescent="0.2">
      <c r="B274"/>
      <c r="C274" s="25" t="s">
        <v>538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J274" s="23">
        <f t="shared" si="8"/>
        <v>0</v>
      </c>
      <c r="K274" s="23">
        <f t="shared" si="9"/>
        <v>0</v>
      </c>
      <c r="M274" s="25" t="s">
        <v>537</v>
      </c>
      <c r="N274" s="23" t="s">
        <v>20</v>
      </c>
    </row>
    <row r="275" spans="2:14" ht="12.75" x14ac:dyDescent="0.2">
      <c r="B275"/>
      <c r="C275" s="25" t="s">
        <v>540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J275" s="23">
        <f t="shared" si="8"/>
        <v>0</v>
      </c>
      <c r="K275" s="23">
        <f t="shared" si="9"/>
        <v>0</v>
      </c>
      <c r="M275" s="25" t="s">
        <v>539</v>
      </c>
      <c r="N275" s="23" t="s">
        <v>20</v>
      </c>
    </row>
    <row r="276" spans="2:14" ht="12.75" x14ac:dyDescent="0.2">
      <c r="B276" s="24" t="s">
        <v>542</v>
      </c>
      <c r="C276"/>
      <c r="D276" s="22">
        <f>SUMIFS(D277:D438, N277:N438,"0",M277:M438,"54*")</f>
        <v>0</v>
      </c>
      <c r="E276" s="22">
        <f>SUMIFS(E277:E438, N277:N438,"0",M277:M438,"54*")</f>
        <v>0</v>
      </c>
      <c r="F276" s="22">
        <f>SUMIFS(F277:F438, N277:N438,"0",M277:M438,"54*")</f>
        <v>0</v>
      </c>
      <c r="G276" s="22">
        <f>SUMIFS(G277:G438, N277:N438,"0",M277:M438,"54*")</f>
        <v>0</v>
      </c>
      <c r="H276" s="22">
        <f>SUMIFS(H277:H438, N277:N438,"0",M277:M438,"54*")</f>
        <v>0</v>
      </c>
      <c r="J276" s="22">
        <f t="shared" si="8"/>
        <v>0</v>
      </c>
      <c r="K276" s="22">
        <f t="shared" si="9"/>
        <v>0</v>
      </c>
      <c r="M276" s="24" t="s">
        <v>541</v>
      </c>
      <c r="N276" s="22" t="s">
        <v>14</v>
      </c>
    </row>
    <row r="277" spans="2:14" ht="12.75" x14ac:dyDescent="0.2">
      <c r="B277"/>
      <c r="C277" s="25" t="s">
        <v>544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J277" s="23">
        <f t="shared" si="8"/>
        <v>0</v>
      </c>
      <c r="K277" s="23">
        <f t="shared" si="9"/>
        <v>0</v>
      </c>
      <c r="M277" s="25" t="s">
        <v>543</v>
      </c>
      <c r="N277" s="23" t="s">
        <v>20</v>
      </c>
    </row>
    <row r="278" spans="2:14" ht="12.75" x14ac:dyDescent="0.2">
      <c r="B278"/>
      <c r="C278" s="25" t="s">
        <v>546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J278" s="23">
        <f t="shared" si="8"/>
        <v>0</v>
      </c>
      <c r="K278" s="23">
        <f t="shared" si="9"/>
        <v>0</v>
      </c>
      <c r="M278" s="25" t="s">
        <v>545</v>
      </c>
      <c r="N278" s="23" t="s">
        <v>20</v>
      </c>
    </row>
    <row r="279" spans="2:14" ht="12.75" x14ac:dyDescent="0.2">
      <c r="B279"/>
      <c r="C279" s="25" t="s">
        <v>548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J279" s="23">
        <f t="shared" si="8"/>
        <v>0</v>
      </c>
      <c r="K279" s="23">
        <f t="shared" si="9"/>
        <v>0</v>
      </c>
      <c r="M279" s="25" t="s">
        <v>547</v>
      </c>
      <c r="N279" s="23" t="s">
        <v>20</v>
      </c>
    </row>
    <row r="280" spans="2:14" ht="12.75" x14ac:dyDescent="0.2">
      <c r="B280"/>
      <c r="C280" s="25" t="s">
        <v>550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J280" s="23">
        <f t="shared" si="8"/>
        <v>0</v>
      </c>
      <c r="K280" s="23">
        <f t="shared" si="9"/>
        <v>0</v>
      </c>
      <c r="M280" s="25" t="s">
        <v>549</v>
      </c>
      <c r="N280" s="23" t="s">
        <v>20</v>
      </c>
    </row>
    <row r="281" spans="2:14" ht="12.75" x14ac:dyDescent="0.2">
      <c r="B281"/>
      <c r="C281" s="25" t="s">
        <v>552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J281" s="23">
        <f t="shared" si="8"/>
        <v>0</v>
      </c>
      <c r="K281" s="23">
        <f t="shared" si="9"/>
        <v>0</v>
      </c>
      <c r="M281" s="25" t="s">
        <v>551</v>
      </c>
      <c r="N281" s="23" t="s">
        <v>20</v>
      </c>
    </row>
    <row r="282" spans="2:14" ht="12.75" x14ac:dyDescent="0.2">
      <c r="B282"/>
      <c r="C282" s="25" t="s">
        <v>554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J282" s="23">
        <f t="shared" si="8"/>
        <v>0</v>
      </c>
      <c r="K282" s="23">
        <f t="shared" si="9"/>
        <v>0</v>
      </c>
      <c r="M282" s="25" t="s">
        <v>553</v>
      </c>
      <c r="N282" s="23" t="s">
        <v>20</v>
      </c>
    </row>
    <row r="283" spans="2:14" ht="12.75" x14ac:dyDescent="0.2">
      <c r="B283" s="24" t="s">
        <v>556</v>
      </c>
      <c r="C283"/>
      <c r="D283" s="22">
        <f>SUMIFS(D284:D438, N284:N438,"0",M284:M438,"55*")</f>
        <v>0</v>
      </c>
      <c r="E283" s="22">
        <f>SUMIFS(E284:E438, N284:N438,"0",M284:M438,"55*")</f>
        <v>0</v>
      </c>
      <c r="F283" s="22">
        <f>SUMIFS(F284:F438, N284:N438,"0",M284:M438,"55*")</f>
        <v>0</v>
      </c>
      <c r="G283" s="22">
        <f>SUMIFS(G284:G438, N284:N438,"0",M284:M438,"55*")</f>
        <v>0</v>
      </c>
      <c r="H283" s="22">
        <f>SUMIFS(H284:H438, N284:N438,"0",M284:M438,"55*")</f>
        <v>0</v>
      </c>
      <c r="J283" s="22">
        <f t="shared" si="8"/>
        <v>0</v>
      </c>
      <c r="K283" s="22">
        <f t="shared" si="9"/>
        <v>0</v>
      </c>
      <c r="M283" s="24" t="s">
        <v>555</v>
      </c>
      <c r="N283" s="22" t="s">
        <v>14</v>
      </c>
    </row>
    <row r="284" spans="2:14" ht="12.75" x14ac:dyDescent="0.2">
      <c r="B284"/>
      <c r="C284" s="25" t="s">
        <v>558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J284" s="23">
        <f t="shared" si="8"/>
        <v>0</v>
      </c>
      <c r="K284" s="23">
        <f t="shared" si="9"/>
        <v>0</v>
      </c>
      <c r="M284" s="25" t="s">
        <v>557</v>
      </c>
      <c r="N284" s="23" t="s">
        <v>20</v>
      </c>
    </row>
    <row r="285" spans="2:14" ht="12.75" x14ac:dyDescent="0.2">
      <c r="B285" s="24" t="s">
        <v>560</v>
      </c>
      <c r="C285"/>
      <c r="D285" s="22">
        <f>SUMIFS(D286:D438, N286:N438,"0",M286:M438,"56*")</f>
        <v>0</v>
      </c>
      <c r="E285" s="22">
        <f>SUMIFS(E286:E438, N286:N438,"0",M286:M438,"56*")</f>
        <v>0</v>
      </c>
      <c r="F285" s="22">
        <f>SUMIFS(F286:F438, N286:N438,"0",M286:M438,"56*")</f>
        <v>0</v>
      </c>
      <c r="G285" s="22">
        <f>SUMIFS(G286:G438, N286:N438,"0",M286:M438,"56*")</f>
        <v>0</v>
      </c>
      <c r="H285" s="22">
        <f>SUMIFS(H286:H438, N286:N438,"0",M286:M438,"56*")</f>
        <v>0</v>
      </c>
      <c r="J285" s="22">
        <f t="shared" si="8"/>
        <v>0</v>
      </c>
      <c r="K285" s="22">
        <f t="shared" si="9"/>
        <v>0</v>
      </c>
      <c r="M285" s="24" t="s">
        <v>559</v>
      </c>
      <c r="N285" s="22" t="s">
        <v>14</v>
      </c>
    </row>
    <row r="286" spans="2:14" ht="12.75" x14ac:dyDescent="0.2">
      <c r="B286"/>
      <c r="C286" s="25" t="s">
        <v>562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J286" s="23">
        <f t="shared" si="8"/>
        <v>0</v>
      </c>
      <c r="K286" s="23">
        <f t="shared" si="9"/>
        <v>0</v>
      </c>
      <c r="M286" s="25" t="s">
        <v>561</v>
      </c>
      <c r="N286" s="23" t="s">
        <v>20</v>
      </c>
    </row>
    <row r="287" spans="2:14" ht="12.75" x14ac:dyDescent="0.2">
      <c r="B287"/>
      <c r="C287" s="25" t="s">
        <v>564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J287" s="23">
        <f t="shared" si="8"/>
        <v>0</v>
      </c>
      <c r="K287" s="23">
        <f t="shared" si="9"/>
        <v>0</v>
      </c>
      <c r="M287" s="25" t="s">
        <v>563</v>
      </c>
      <c r="N287" s="23" t="s">
        <v>20</v>
      </c>
    </row>
    <row r="288" spans="2:14" ht="12.75" x14ac:dyDescent="0.2">
      <c r="B288"/>
      <c r="C288" s="25" t="s">
        <v>566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J288" s="23">
        <f t="shared" si="8"/>
        <v>0</v>
      </c>
      <c r="K288" s="23">
        <f t="shared" si="9"/>
        <v>0</v>
      </c>
      <c r="M288" s="25" t="s">
        <v>565</v>
      </c>
      <c r="N288" s="23" t="s">
        <v>20</v>
      </c>
    </row>
    <row r="289" spans="2:14" ht="12.75" x14ac:dyDescent="0.2">
      <c r="B289"/>
      <c r="C289" s="25" t="s">
        <v>568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J289" s="23">
        <f t="shared" si="8"/>
        <v>0</v>
      </c>
      <c r="K289" s="23">
        <f t="shared" si="9"/>
        <v>0</v>
      </c>
      <c r="M289" s="25" t="s">
        <v>567</v>
      </c>
      <c r="N289" s="23" t="s">
        <v>20</v>
      </c>
    </row>
    <row r="290" spans="2:14" ht="12.75" x14ac:dyDescent="0.2">
      <c r="B290"/>
      <c r="C290" s="25" t="s">
        <v>570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J290" s="23">
        <f t="shared" si="8"/>
        <v>0</v>
      </c>
      <c r="K290" s="23">
        <f t="shared" si="9"/>
        <v>0</v>
      </c>
      <c r="M290" s="25" t="s">
        <v>569</v>
      </c>
      <c r="N290" s="23" t="s">
        <v>20</v>
      </c>
    </row>
    <row r="291" spans="2:14" ht="12.75" x14ac:dyDescent="0.2">
      <c r="B291"/>
      <c r="C291" s="25" t="s">
        <v>572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J291" s="23">
        <f t="shared" si="8"/>
        <v>0</v>
      </c>
      <c r="K291" s="23">
        <f t="shared" si="9"/>
        <v>0</v>
      </c>
      <c r="M291" s="25" t="s">
        <v>571</v>
      </c>
      <c r="N291" s="23" t="s">
        <v>20</v>
      </c>
    </row>
    <row r="292" spans="2:14" ht="12.75" x14ac:dyDescent="0.2">
      <c r="B292"/>
      <c r="C292" s="25" t="s">
        <v>574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J292" s="23">
        <f t="shared" si="8"/>
        <v>0</v>
      </c>
      <c r="K292" s="23">
        <f t="shared" si="9"/>
        <v>0</v>
      </c>
      <c r="M292" s="25" t="s">
        <v>573</v>
      </c>
      <c r="N292" s="23" t="s">
        <v>20</v>
      </c>
    </row>
    <row r="293" spans="2:14" ht="12.75" x14ac:dyDescent="0.2">
      <c r="B293"/>
      <c r="C293" s="25" t="s">
        <v>576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J293" s="23">
        <f t="shared" si="8"/>
        <v>0</v>
      </c>
      <c r="K293" s="23">
        <f t="shared" si="9"/>
        <v>0</v>
      </c>
      <c r="M293" s="25" t="s">
        <v>575</v>
      </c>
      <c r="N293" s="23" t="s">
        <v>20</v>
      </c>
    </row>
    <row r="294" spans="2:14" ht="12.75" x14ac:dyDescent="0.2">
      <c r="B294" s="24" t="s">
        <v>578</v>
      </c>
      <c r="C294"/>
      <c r="D294" s="22">
        <f>SUMIFS(D295:D438, N295:N438,"0",M295:M438,"57*")</f>
        <v>0</v>
      </c>
      <c r="E294" s="22">
        <f>SUMIFS(E295:E438, N295:N438,"0",M295:M438,"57*")</f>
        <v>0</v>
      </c>
      <c r="F294" s="22">
        <f>SUMIFS(F295:F438, N295:N438,"0",M295:M438,"57*")</f>
        <v>0</v>
      </c>
      <c r="G294" s="22">
        <f>SUMIFS(G295:G438, N295:N438,"0",M295:M438,"57*")</f>
        <v>0</v>
      </c>
      <c r="H294" s="22">
        <f>SUMIFS(H295:H438, N295:N438,"0",M295:M438,"57*")</f>
        <v>0</v>
      </c>
      <c r="J294" s="22">
        <f t="shared" si="8"/>
        <v>0</v>
      </c>
      <c r="K294" s="22">
        <f t="shared" si="9"/>
        <v>0</v>
      </c>
      <c r="M294" s="24" t="s">
        <v>577</v>
      </c>
      <c r="N294" s="22" t="s">
        <v>14</v>
      </c>
    </row>
    <row r="295" spans="2:14" ht="12.75" x14ac:dyDescent="0.2">
      <c r="B295"/>
      <c r="C295" s="25" t="s">
        <v>580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J295" s="23">
        <f t="shared" si="8"/>
        <v>0</v>
      </c>
      <c r="K295" s="23">
        <f t="shared" si="9"/>
        <v>0</v>
      </c>
      <c r="M295" s="25" t="s">
        <v>579</v>
      </c>
      <c r="N295" s="23" t="s">
        <v>20</v>
      </c>
    </row>
    <row r="296" spans="2:14" ht="12.75" x14ac:dyDescent="0.2">
      <c r="B296"/>
      <c r="C296" s="25" t="s">
        <v>582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J296" s="23">
        <f t="shared" si="8"/>
        <v>0</v>
      </c>
      <c r="K296" s="23">
        <f t="shared" si="9"/>
        <v>0</v>
      </c>
      <c r="M296" s="25" t="s">
        <v>581</v>
      </c>
      <c r="N296" s="23" t="s">
        <v>20</v>
      </c>
    </row>
    <row r="297" spans="2:14" ht="12.75" x14ac:dyDescent="0.2">
      <c r="B297"/>
      <c r="C297" s="25" t="s">
        <v>584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J297" s="23">
        <f t="shared" si="8"/>
        <v>0</v>
      </c>
      <c r="K297" s="23">
        <f t="shared" si="9"/>
        <v>0</v>
      </c>
      <c r="M297" s="25" t="s">
        <v>583</v>
      </c>
      <c r="N297" s="23" t="s">
        <v>20</v>
      </c>
    </row>
    <row r="298" spans="2:14" ht="12.75" x14ac:dyDescent="0.2">
      <c r="B298"/>
      <c r="C298" s="25" t="s">
        <v>586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J298" s="23">
        <f t="shared" si="8"/>
        <v>0</v>
      </c>
      <c r="K298" s="23">
        <f t="shared" si="9"/>
        <v>0</v>
      </c>
      <c r="M298" s="25" t="s">
        <v>585</v>
      </c>
      <c r="N298" s="23" t="s">
        <v>20</v>
      </c>
    </row>
    <row r="299" spans="2:14" ht="12.75" x14ac:dyDescent="0.2">
      <c r="B299"/>
      <c r="C299" s="25" t="s">
        <v>588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J299" s="23">
        <f t="shared" si="8"/>
        <v>0</v>
      </c>
      <c r="K299" s="23">
        <f t="shared" si="9"/>
        <v>0</v>
      </c>
      <c r="M299" s="25" t="s">
        <v>587</v>
      </c>
      <c r="N299" s="23" t="s">
        <v>20</v>
      </c>
    </row>
    <row r="300" spans="2:14" ht="12.75" x14ac:dyDescent="0.2">
      <c r="B300"/>
      <c r="C300" s="25" t="s">
        <v>590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J300" s="23">
        <f t="shared" si="8"/>
        <v>0</v>
      </c>
      <c r="K300" s="23">
        <f t="shared" si="9"/>
        <v>0</v>
      </c>
      <c r="M300" s="25" t="s">
        <v>589</v>
      </c>
      <c r="N300" s="23" t="s">
        <v>20</v>
      </c>
    </row>
    <row r="301" spans="2:14" ht="12.75" x14ac:dyDescent="0.2">
      <c r="B301"/>
      <c r="C301" s="25" t="s">
        <v>592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J301" s="23">
        <f t="shared" si="8"/>
        <v>0</v>
      </c>
      <c r="K301" s="23">
        <f t="shared" si="9"/>
        <v>0</v>
      </c>
      <c r="M301" s="25" t="s">
        <v>591</v>
      </c>
      <c r="N301" s="23" t="s">
        <v>20</v>
      </c>
    </row>
    <row r="302" spans="2:14" ht="12.75" x14ac:dyDescent="0.2">
      <c r="B302"/>
      <c r="C302" s="25" t="s">
        <v>594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J302" s="23">
        <f t="shared" si="8"/>
        <v>0</v>
      </c>
      <c r="K302" s="23">
        <f t="shared" si="9"/>
        <v>0</v>
      </c>
      <c r="M302" s="25" t="s">
        <v>593</v>
      </c>
      <c r="N302" s="23" t="s">
        <v>20</v>
      </c>
    </row>
    <row r="303" spans="2:14" ht="12.75" x14ac:dyDescent="0.2">
      <c r="B303"/>
      <c r="C303" s="25" t="s">
        <v>596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J303" s="23">
        <f t="shared" si="8"/>
        <v>0</v>
      </c>
      <c r="K303" s="23">
        <f t="shared" si="9"/>
        <v>0</v>
      </c>
      <c r="M303" s="25" t="s">
        <v>595</v>
      </c>
      <c r="N303" s="23" t="s">
        <v>20</v>
      </c>
    </row>
    <row r="304" spans="2:14" ht="12.75" x14ac:dyDescent="0.2">
      <c r="B304" s="24" t="s">
        <v>598</v>
      </c>
      <c r="C304"/>
      <c r="D304" s="22">
        <f>SUMIFS(D305:D438, N305:N438,"0",M305:M438,"58*")</f>
        <v>0</v>
      </c>
      <c r="E304" s="22">
        <f>SUMIFS(E305:E438, N305:N438,"0",M305:M438,"58*")</f>
        <v>0</v>
      </c>
      <c r="F304" s="22">
        <f>SUMIFS(F305:F438, N305:N438,"0",M305:M438,"58*")</f>
        <v>0</v>
      </c>
      <c r="G304" s="22">
        <f>SUMIFS(G305:G438, N305:N438,"0",M305:M438,"58*")</f>
        <v>0</v>
      </c>
      <c r="H304" s="22">
        <f>SUMIFS(H305:H438, N305:N438,"0",M305:M438,"58*")</f>
        <v>0</v>
      </c>
      <c r="J304" s="22">
        <f t="shared" si="8"/>
        <v>0</v>
      </c>
      <c r="K304" s="22">
        <f t="shared" si="9"/>
        <v>0</v>
      </c>
      <c r="M304" s="24" t="s">
        <v>597</v>
      </c>
      <c r="N304" s="22" t="s">
        <v>14</v>
      </c>
    </row>
    <row r="305" spans="2:14" ht="12.75" x14ac:dyDescent="0.2">
      <c r="B305"/>
      <c r="C305" s="25" t="s">
        <v>600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J305" s="23">
        <f t="shared" si="8"/>
        <v>0</v>
      </c>
      <c r="K305" s="23">
        <f t="shared" si="9"/>
        <v>0</v>
      </c>
      <c r="M305" s="25" t="s">
        <v>599</v>
      </c>
      <c r="N305" s="23" t="s">
        <v>20</v>
      </c>
    </row>
    <row r="306" spans="2:14" ht="12.75" x14ac:dyDescent="0.2">
      <c r="B306"/>
      <c r="C306" s="25" t="s">
        <v>602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J306" s="23">
        <f t="shared" si="8"/>
        <v>0</v>
      </c>
      <c r="K306" s="23">
        <f t="shared" si="9"/>
        <v>0</v>
      </c>
      <c r="M306" s="25" t="s">
        <v>601</v>
      </c>
      <c r="N306" s="23" t="s">
        <v>20</v>
      </c>
    </row>
    <row r="307" spans="2:14" ht="12.75" x14ac:dyDescent="0.2">
      <c r="B307"/>
      <c r="C307" s="25" t="s">
        <v>604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J307" s="23">
        <f t="shared" si="8"/>
        <v>0</v>
      </c>
      <c r="K307" s="23">
        <f t="shared" si="9"/>
        <v>0</v>
      </c>
      <c r="M307" s="25" t="s">
        <v>603</v>
      </c>
      <c r="N307" s="23" t="s">
        <v>20</v>
      </c>
    </row>
    <row r="308" spans="2:14" ht="12.75" x14ac:dyDescent="0.2">
      <c r="B308"/>
      <c r="C308" s="25" t="s">
        <v>606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J308" s="23">
        <f t="shared" si="8"/>
        <v>0</v>
      </c>
      <c r="K308" s="23">
        <f t="shared" si="9"/>
        <v>0</v>
      </c>
      <c r="M308" s="25" t="s">
        <v>605</v>
      </c>
      <c r="N308" s="23" t="s">
        <v>20</v>
      </c>
    </row>
    <row r="309" spans="2:14" ht="12.75" x14ac:dyDescent="0.2">
      <c r="B309" s="24" t="s">
        <v>608</v>
      </c>
      <c r="C309"/>
      <c r="D309" s="22">
        <f>SUMIFS(D310:D438, N310:N438,"0",M310:M438,"59*")</f>
        <v>0</v>
      </c>
      <c r="E309" s="22">
        <f>SUMIFS(E310:E438, N310:N438,"0",M310:M438,"59*")</f>
        <v>0</v>
      </c>
      <c r="F309" s="22">
        <f>SUMIFS(F310:F438, N310:N438,"0",M310:M438,"59*")</f>
        <v>0</v>
      </c>
      <c r="G309" s="22">
        <f>SUMIFS(G310:G438, N310:N438,"0",M310:M438,"59*")</f>
        <v>0</v>
      </c>
      <c r="H309" s="22">
        <f>SUMIFS(H310:H438, N310:N438,"0",M310:M438,"59*")</f>
        <v>0</v>
      </c>
      <c r="J309" s="22">
        <f t="shared" si="8"/>
        <v>0</v>
      </c>
      <c r="K309" s="22">
        <f t="shared" si="9"/>
        <v>0</v>
      </c>
      <c r="M309" s="24" t="s">
        <v>607</v>
      </c>
      <c r="N309" s="22" t="s">
        <v>14</v>
      </c>
    </row>
    <row r="310" spans="2:14" ht="12.75" x14ac:dyDescent="0.2">
      <c r="B310"/>
      <c r="C310" s="25" t="s">
        <v>610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J310" s="23">
        <f t="shared" si="8"/>
        <v>0</v>
      </c>
      <c r="K310" s="23">
        <f t="shared" si="9"/>
        <v>0</v>
      </c>
      <c r="M310" s="25" t="s">
        <v>609</v>
      </c>
      <c r="N310" s="23" t="s">
        <v>20</v>
      </c>
    </row>
    <row r="311" spans="2:14" ht="12.75" x14ac:dyDescent="0.2">
      <c r="B311"/>
      <c r="C311" s="25" t="s">
        <v>612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J311" s="23">
        <f t="shared" si="8"/>
        <v>0</v>
      </c>
      <c r="K311" s="23">
        <f t="shared" si="9"/>
        <v>0</v>
      </c>
      <c r="M311" s="25" t="s">
        <v>611</v>
      </c>
      <c r="N311" s="23" t="s">
        <v>20</v>
      </c>
    </row>
    <row r="312" spans="2:14" ht="12.75" x14ac:dyDescent="0.2">
      <c r="B312"/>
      <c r="C312" s="25" t="s">
        <v>614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J312" s="23">
        <f t="shared" si="8"/>
        <v>0</v>
      </c>
      <c r="K312" s="23">
        <f t="shared" si="9"/>
        <v>0</v>
      </c>
      <c r="M312" s="25" t="s">
        <v>613</v>
      </c>
      <c r="N312" s="23" t="s">
        <v>20</v>
      </c>
    </row>
    <row r="313" spans="2:14" ht="12.75" x14ac:dyDescent="0.2">
      <c r="B313"/>
      <c r="C313" s="25" t="s">
        <v>616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J313" s="23">
        <f t="shared" si="8"/>
        <v>0</v>
      </c>
      <c r="K313" s="23">
        <f t="shared" si="9"/>
        <v>0</v>
      </c>
      <c r="M313" s="25" t="s">
        <v>615</v>
      </c>
      <c r="N313" s="23" t="s">
        <v>20</v>
      </c>
    </row>
    <row r="314" spans="2:14" ht="12.75" x14ac:dyDescent="0.2">
      <c r="B314"/>
      <c r="C314" s="25" t="s">
        <v>618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J314" s="23">
        <f t="shared" si="8"/>
        <v>0</v>
      </c>
      <c r="K314" s="23">
        <f t="shared" si="9"/>
        <v>0</v>
      </c>
      <c r="M314" s="25" t="s">
        <v>617</v>
      </c>
      <c r="N314" s="23" t="s">
        <v>20</v>
      </c>
    </row>
    <row r="315" spans="2:14" ht="12.75" x14ac:dyDescent="0.2">
      <c r="B315"/>
      <c r="C315" s="25" t="s">
        <v>620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J315" s="23">
        <f t="shared" si="8"/>
        <v>0</v>
      </c>
      <c r="K315" s="23">
        <f t="shared" si="9"/>
        <v>0</v>
      </c>
      <c r="M315" s="25" t="s">
        <v>619</v>
      </c>
      <c r="N315" s="23" t="s">
        <v>20</v>
      </c>
    </row>
    <row r="316" spans="2:14" ht="12.75" x14ac:dyDescent="0.2">
      <c r="B316"/>
      <c r="C316" s="25" t="s">
        <v>622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J316" s="23">
        <f t="shared" si="8"/>
        <v>0</v>
      </c>
      <c r="K316" s="23">
        <f t="shared" si="9"/>
        <v>0</v>
      </c>
      <c r="M316" s="25" t="s">
        <v>621</v>
      </c>
      <c r="N316" s="23" t="s">
        <v>20</v>
      </c>
    </row>
    <row r="317" spans="2:14" ht="12.75" x14ac:dyDescent="0.2">
      <c r="B317"/>
      <c r="C317" s="25" t="s">
        <v>624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J317" s="23">
        <f t="shared" si="8"/>
        <v>0</v>
      </c>
      <c r="K317" s="23">
        <f t="shared" si="9"/>
        <v>0</v>
      </c>
      <c r="M317" s="25" t="s">
        <v>623</v>
      </c>
      <c r="N317" s="23" t="s">
        <v>20</v>
      </c>
    </row>
    <row r="318" spans="2:14" ht="12.75" x14ac:dyDescent="0.2">
      <c r="B318"/>
      <c r="C318" s="25" t="s">
        <v>626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J318" s="23">
        <f t="shared" si="8"/>
        <v>0</v>
      </c>
      <c r="K318" s="23">
        <f t="shared" si="9"/>
        <v>0</v>
      </c>
      <c r="M318" s="25" t="s">
        <v>625</v>
      </c>
      <c r="N318" s="23" t="s">
        <v>20</v>
      </c>
    </row>
    <row r="319" spans="2:14" ht="12.75" x14ac:dyDescent="0.2">
      <c r="B319" s="24" t="s">
        <v>628</v>
      </c>
      <c r="C319"/>
      <c r="D319" s="22">
        <f>SUMIFS(D320:D438, N320:N438,"0",M320:M438,"6*")</f>
        <v>0</v>
      </c>
      <c r="E319" s="22">
        <f>SUMIFS(E320:E438, N320:N438,"0",M320:M438,"6*")</f>
        <v>4509741.5999999996</v>
      </c>
      <c r="F319" s="22">
        <f>SUMIFS(F320:F438, N320:N438,"0",M320:M438,"6*")</f>
        <v>4509741.5999999996</v>
      </c>
      <c r="G319" s="22">
        <f>SUMIFS(G320:G438, N320:N438,"0",M320:M438,"6*")</f>
        <v>4509741.5999999996</v>
      </c>
      <c r="H319" s="22">
        <f>SUMIFS(H320:H438, N320:N438,"0",M320:M438,"6*")</f>
        <v>4509741.5999999996</v>
      </c>
      <c r="J319" s="22">
        <f t="shared" si="8"/>
        <v>0</v>
      </c>
      <c r="K319" s="22">
        <f t="shared" si="9"/>
        <v>0</v>
      </c>
      <c r="M319" s="24" t="s">
        <v>627</v>
      </c>
      <c r="N319" s="22" t="s">
        <v>14</v>
      </c>
    </row>
    <row r="320" spans="2:14" ht="12.75" x14ac:dyDescent="0.2">
      <c r="B320" s="24" t="s">
        <v>630</v>
      </c>
      <c r="C320"/>
      <c r="D320" s="22">
        <f>SUMIFS(D321:D438, N321:N438,"0",M321:M438,"61*")</f>
        <v>0</v>
      </c>
      <c r="E320" s="22">
        <f>SUMIFS(E321:E438, N321:N438,"0",M321:M438,"61*")</f>
        <v>4509741.5999999996</v>
      </c>
      <c r="F320" s="22">
        <f>SUMIFS(F321:F438, N321:N438,"0",M321:M438,"61*")</f>
        <v>4509741.5999999996</v>
      </c>
      <c r="G320" s="22">
        <f>SUMIFS(G321:G438, N321:N438,"0",M321:M438,"61*")</f>
        <v>4509741.5999999996</v>
      </c>
      <c r="H320" s="22">
        <f>SUMIFS(H321:H438, N321:N438,"0",M321:M438,"61*")</f>
        <v>4509741.5999999996</v>
      </c>
      <c r="J320" s="22">
        <f t="shared" si="8"/>
        <v>0</v>
      </c>
      <c r="K320" s="22">
        <f t="shared" si="9"/>
        <v>0</v>
      </c>
      <c r="M320" s="24" t="s">
        <v>629</v>
      </c>
      <c r="N320" s="22" t="s">
        <v>14</v>
      </c>
    </row>
    <row r="321" spans="2:14" ht="12.75" x14ac:dyDescent="0.2">
      <c r="B321"/>
      <c r="C321" s="25" t="s">
        <v>632</v>
      </c>
      <c r="D321" s="23">
        <v>0</v>
      </c>
      <c r="E321" s="23">
        <v>682143.22</v>
      </c>
      <c r="F321" s="23">
        <v>682143.22</v>
      </c>
      <c r="G321" s="23">
        <v>682143.22</v>
      </c>
      <c r="H321" s="23">
        <v>682143.22</v>
      </c>
      <c r="J321" s="23">
        <f t="shared" si="8"/>
        <v>0</v>
      </c>
      <c r="K321" s="23">
        <f t="shared" si="9"/>
        <v>0</v>
      </c>
      <c r="M321" s="25" t="s">
        <v>631</v>
      </c>
      <c r="N321" s="23" t="s">
        <v>20</v>
      </c>
    </row>
    <row r="322" spans="2:14" ht="12.75" x14ac:dyDescent="0.2">
      <c r="B322"/>
      <c r="C322" s="25" t="s">
        <v>634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J322" s="23">
        <f t="shared" si="8"/>
        <v>0</v>
      </c>
      <c r="K322" s="23">
        <f t="shared" si="9"/>
        <v>0</v>
      </c>
      <c r="M322" s="25" t="s">
        <v>633</v>
      </c>
      <c r="N322" s="23" t="s">
        <v>20</v>
      </c>
    </row>
    <row r="323" spans="2:14" ht="12.75" x14ac:dyDescent="0.2">
      <c r="B323"/>
      <c r="C323" s="25" t="s">
        <v>636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J323" s="23">
        <f t="shared" si="8"/>
        <v>0</v>
      </c>
      <c r="K323" s="23">
        <f t="shared" si="9"/>
        <v>0</v>
      </c>
      <c r="M323" s="25" t="s">
        <v>635</v>
      </c>
      <c r="N323" s="23" t="s">
        <v>20</v>
      </c>
    </row>
    <row r="324" spans="2:14" ht="12.75" x14ac:dyDescent="0.2">
      <c r="B324"/>
      <c r="C324" s="25" t="s">
        <v>638</v>
      </c>
      <c r="D324" s="23">
        <v>0</v>
      </c>
      <c r="E324" s="23">
        <v>849302.71</v>
      </c>
      <c r="F324" s="23">
        <v>849302.71</v>
      </c>
      <c r="G324" s="23">
        <v>849302.71</v>
      </c>
      <c r="H324" s="23">
        <v>849302.71</v>
      </c>
      <c r="J324" s="23">
        <f t="shared" si="8"/>
        <v>0</v>
      </c>
      <c r="K324" s="23">
        <f t="shared" si="9"/>
        <v>0</v>
      </c>
      <c r="M324" s="25" t="s">
        <v>637</v>
      </c>
      <c r="N324" s="23" t="s">
        <v>20</v>
      </c>
    </row>
    <row r="325" spans="2:14" ht="12.75" x14ac:dyDescent="0.2">
      <c r="B325"/>
      <c r="C325" s="25" t="s">
        <v>640</v>
      </c>
      <c r="D325" s="23">
        <v>0</v>
      </c>
      <c r="E325" s="23">
        <v>2978295.67</v>
      </c>
      <c r="F325" s="23">
        <v>2978295.67</v>
      </c>
      <c r="G325" s="23">
        <v>2978295.67</v>
      </c>
      <c r="H325" s="23">
        <v>2978295.67</v>
      </c>
      <c r="J325" s="23">
        <f t="shared" si="8"/>
        <v>0</v>
      </c>
      <c r="K325" s="23">
        <f t="shared" si="9"/>
        <v>0</v>
      </c>
      <c r="M325" s="25" t="s">
        <v>639</v>
      </c>
      <c r="N325" s="23" t="s">
        <v>20</v>
      </c>
    </row>
    <row r="326" spans="2:14" ht="12.75" x14ac:dyDescent="0.2">
      <c r="B326"/>
      <c r="C326" s="25" t="s">
        <v>642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J326" s="23">
        <f t="shared" si="8"/>
        <v>0</v>
      </c>
      <c r="K326" s="23">
        <f t="shared" si="9"/>
        <v>0</v>
      </c>
      <c r="M326" s="25" t="s">
        <v>641</v>
      </c>
      <c r="N326" s="23" t="s">
        <v>20</v>
      </c>
    </row>
    <row r="327" spans="2:14" ht="12.75" x14ac:dyDescent="0.2">
      <c r="B327"/>
      <c r="C327" s="25" t="s">
        <v>644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J327" s="23">
        <f t="shared" si="8"/>
        <v>0</v>
      </c>
      <c r="K327" s="23">
        <f t="shared" si="9"/>
        <v>0</v>
      </c>
      <c r="M327" s="25" t="s">
        <v>643</v>
      </c>
      <c r="N327" s="23" t="s">
        <v>20</v>
      </c>
    </row>
    <row r="328" spans="2:14" ht="12.75" x14ac:dyDescent="0.2">
      <c r="B328"/>
      <c r="C328" s="25" t="s">
        <v>646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J328" s="23">
        <f t="shared" si="8"/>
        <v>0</v>
      </c>
      <c r="K328" s="23">
        <f t="shared" si="9"/>
        <v>0</v>
      </c>
      <c r="M328" s="25" t="s">
        <v>645</v>
      </c>
      <c r="N328" s="23" t="s">
        <v>20</v>
      </c>
    </row>
    <row r="329" spans="2:14" ht="12.75" x14ac:dyDescent="0.2">
      <c r="B329" s="24" t="s">
        <v>648</v>
      </c>
      <c r="C329"/>
      <c r="D329" s="22">
        <f>SUMIFS(D330:D438, N330:N438,"0",M330:M438,"62*")</f>
        <v>0</v>
      </c>
      <c r="E329" s="22">
        <f>SUMIFS(E330:E438, N330:N438,"0",M330:M438,"62*")</f>
        <v>0</v>
      </c>
      <c r="F329" s="22">
        <f>SUMIFS(F330:F438, N330:N438,"0",M330:M438,"62*")</f>
        <v>0</v>
      </c>
      <c r="G329" s="22">
        <f>SUMIFS(G330:G438, N330:N438,"0",M330:M438,"62*")</f>
        <v>0</v>
      </c>
      <c r="H329" s="22">
        <f>SUMIFS(H330:H438, N330:N438,"0",M330:M438,"62*")</f>
        <v>0</v>
      </c>
      <c r="J329" s="22">
        <f t="shared" si="8"/>
        <v>0</v>
      </c>
      <c r="K329" s="22">
        <f t="shared" si="9"/>
        <v>0</v>
      </c>
      <c r="M329" s="24" t="s">
        <v>647</v>
      </c>
      <c r="N329" s="22" t="s">
        <v>14</v>
      </c>
    </row>
    <row r="330" spans="2:14" ht="12.75" x14ac:dyDescent="0.2">
      <c r="B330"/>
      <c r="C330" s="25" t="s">
        <v>632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J330" s="23">
        <f t="shared" si="8"/>
        <v>0</v>
      </c>
      <c r="K330" s="23">
        <f t="shared" si="9"/>
        <v>0</v>
      </c>
      <c r="M330" s="25" t="s">
        <v>649</v>
      </c>
      <c r="N330" s="23" t="s">
        <v>20</v>
      </c>
    </row>
    <row r="331" spans="2:14" ht="12.75" x14ac:dyDescent="0.2">
      <c r="B331"/>
      <c r="C331" s="25" t="s">
        <v>634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J331" s="23">
        <f t="shared" si="8"/>
        <v>0</v>
      </c>
      <c r="K331" s="23">
        <f t="shared" si="9"/>
        <v>0</v>
      </c>
      <c r="M331" s="25" t="s">
        <v>650</v>
      </c>
      <c r="N331" s="23" t="s">
        <v>20</v>
      </c>
    </row>
    <row r="332" spans="2:14" ht="12.75" x14ac:dyDescent="0.2">
      <c r="B332"/>
      <c r="C332" s="25" t="s">
        <v>636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J332" s="23">
        <f t="shared" si="8"/>
        <v>0</v>
      </c>
      <c r="K332" s="23">
        <f t="shared" si="9"/>
        <v>0</v>
      </c>
      <c r="M332" s="25" t="s">
        <v>651</v>
      </c>
      <c r="N332" s="23" t="s">
        <v>20</v>
      </c>
    </row>
    <row r="333" spans="2:14" ht="12.75" x14ac:dyDescent="0.2">
      <c r="B333"/>
      <c r="C333" s="25" t="s">
        <v>638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J333" s="23">
        <f t="shared" ref="J333:J396" si="10">H333-F333</f>
        <v>0</v>
      </c>
      <c r="K333" s="23">
        <f t="shared" ref="K333:K396" si="11">IF(F333&lt;&gt;0, ((H333-F333)/F333)*100, 0)</f>
        <v>0</v>
      </c>
      <c r="M333" s="25" t="s">
        <v>652</v>
      </c>
      <c r="N333" s="23" t="s">
        <v>20</v>
      </c>
    </row>
    <row r="334" spans="2:14" ht="12.75" x14ac:dyDescent="0.2">
      <c r="B334"/>
      <c r="C334" s="25" t="s">
        <v>640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J334" s="23">
        <f t="shared" si="10"/>
        <v>0</v>
      </c>
      <c r="K334" s="23">
        <f t="shared" si="11"/>
        <v>0</v>
      </c>
      <c r="M334" s="25" t="s">
        <v>653</v>
      </c>
      <c r="N334" s="23" t="s">
        <v>20</v>
      </c>
    </row>
    <row r="335" spans="2:14" ht="12.75" x14ac:dyDescent="0.2">
      <c r="B335"/>
      <c r="C335" s="25" t="s">
        <v>642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J335" s="23">
        <f t="shared" si="10"/>
        <v>0</v>
      </c>
      <c r="K335" s="23">
        <f t="shared" si="11"/>
        <v>0</v>
      </c>
      <c r="M335" s="25" t="s">
        <v>654</v>
      </c>
      <c r="N335" s="23" t="s">
        <v>20</v>
      </c>
    </row>
    <row r="336" spans="2:14" ht="12.75" x14ac:dyDescent="0.2">
      <c r="B336"/>
      <c r="C336" s="25" t="s">
        <v>644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J336" s="23">
        <f t="shared" si="10"/>
        <v>0</v>
      </c>
      <c r="K336" s="23">
        <f t="shared" si="11"/>
        <v>0</v>
      </c>
      <c r="M336" s="25" t="s">
        <v>655</v>
      </c>
      <c r="N336" s="23" t="s">
        <v>20</v>
      </c>
    </row>
    <row r="337" spans="2:14" ht="12.75" x14ac:dyDescent="0.2">
      <c r="B337"/>
      <c r="C337" s="25" t="s">
        <v>646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J337" s="23">
        <f t="shared" si="10"/>
        <v>0</v>
      </c>
      <c r="K337" s="23">
        <f t="shared" si="11"/>
        <v>0</v>
      </c>
      <c r="M337" s="25" t="s">
        <v>656</v>
      </c>
      <c r="N337" s="23" t="s">
        <v>20</v>
      </c>
    </row>
    <row r="338" spans="2:14" ht="12.75" x14ac:dyDescent="0.2">
      <c r="B338" s="24" t="s">
        <v>658</v>
      </c>
      <c r="C338"/>
      <c r="D338" s="22">
        <f>SUMIFS(D339:D438, N339:N438,"0",M339:M438,"63*")</f>
        <v>0</v>
      </c>
      <c r="E338" s="22">
        <f>SUMIFS(E339:E438, N339:N438,"0",M339:M438,"63*")</f>
        <v>0</v>
      </c>
      <c r="F338" s="22">
        <f>SUMIFS(F339:F438, N339:N438,"0",M339:M438,"63*")</f>
        <v>0</v>
      </c>
      <c r="G338" s="22">
        <f>SUMIFS(G339:G438, N339:N438,"0",M339:M438,"63*")</f>
        <v>0</v>
      </c>
      <c r="H338" s="22">
        <f>SUMIFS(H339:H438, N339:N438,"0",M339:M438,"63*")</f>
        <v>0</v>
      </c>
      <c r="J338" s="22">
        <f t="shared" si="10"/>
        <v>0</v>
      </c>
      <c r="K338" s="22">
        <f t="shared" si="11"/>
        <v>0</v>
      </c>
      <c r="M338" s="24" t="s">
        <v>657</v>
      </c>
      <c r="N338" s="22" t="s">
        <v>14</v>
      </c>
    </row>
    <row r="339" spans="2:14" ht="12.75" x14ac:dyDescent="0.2">
      <c r="B339"/>
      <c r="C339" s="25" t="s">
        <v>660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J339" s="23">
        <f t="shared" si="10"/>
        <v>0</v>
      </c>
      <c r="K339" s="23">
        <f t="shared" si="11"/>
        <v>0</v>
      </c>
      <c r="M339" s="25" t="s">
        <v>659</v>
      </c>
      <c r="N339" s="23" t="s">
        <v>20</v>
      </c>
    </row>
    <row r="340" spans="2:14" ht="12.75" x14ac:dyDescent="0.2">
      <c r="B340"/>
      <c r="C340" s="25" t="s">
        <v>662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J340" s="23">
        <f t="shared" si="10"/>
        <v>0</v>
      </c>
      <c r="K340" s="23">
        <f t="shared" si="11"/>
        <v>0</v>
      </c>
      <c r="M340" s="25" t="s">
        <v>661</v>
      </c>
      <c r="N340" s="23" t="s">
        <v>20</v>
      </c>
    </row>
    <row r="341" spans="2:14" ht="12.75" x14ac:dyDescent="0.2">
      <c r="B341" s="24" t="s">
        <v>664</v>
      </c>
      <c r="C341"/>
      <c r="D341" s="22">
        <f>SUMIFS(D342:D438, N342:N438,"0",M342:M438,"7*")</f>
        <v>0</v>
      </c>
      <c r="E341" s="22">
        <f>SUMIFS(E342:E438, N342:N438,"0",M342:M438,"7*")</f>
        <v>0</v>
      </c>
      <c r="F341" s="22">
        <f>SUMIFS(F342:F438, N342:N438,"0",M342:M438,"7*")</f>
        <v>0</v>
      </c>
      <c r="G341" s="22">
        <f>SUMIFS(G342:G438, N342:N438,"0",M342:M438,"7*")</f>
        <v>0</v>
      </c>
      <c r="H341" s="22">
        <f>SUMIFS(H342:H438, N342:N438,"0",M342:M438,"7*")</f>
        <v>0</v>
      </c>
      <c r="J341" s="22">
        <f t="shared" si="10"/>
        <v>0</v>
      </c>
      <c r="K341" s="22">
        <f t="shared" si="11"/>
        <v>0</v>
      </c>
      <c r="M341" s="24" t="s">
        <v>663</v>
      </c>
      <c r="N341" s="22" t="s">
        <v>14</v>
      </c>
    </row>
    <row r="342" spans="2:14" ht="12.75" x14ac:dyDescent="0.2">
      <c r="B342" s="24" t="s">
        <v>666</v>
      </c>
      <c r="C342"/>
      <c r="D342" s="22">
        <f>SUMIFS(D343:D438, N343:N438,"0",M343:M438,"71*")</f>
        <v>0</v>
      </c>
      <c r="E342" s="22">
        <f>SUMIFS(E343:E438, N343:N438,"0",M343:M438,"71*")</f>
        <v>0</v>
      </c>
      <c r="F342" s="22">
        <f>SUMIFS(F343:F438, N343:N438,"0",M343:M438,"71*")</f>
        <v>0</v>
      </c>
      <c r="G342" s="22">
        <f>SUMIFS(G343:G438, N343:N438,"0",M343:M438,"71*")</f>
        <v>0</v>
      </c>
      <c r="H342" s="22">
        <f>SUMIFS(H343:H438, N343:N438,"0",M343:M438,"71*")</f>
        <v>0</v>
      </c>
      <c r="J342" s="22">
        <f t="shared" si="10"/>
        <v>0</v>
      </c>
      <c r="K342" s="22">
        <f t="shared" si="11"/>
        <v>0</v>
      </c>
      <c r="M342" s="24" t="s">
        <v>665</v>
      </c>
      <c r="N342" s="22" t="s">
        <v>14</v>
      </c>
    </row>
    <row r="343" spans="2:14" ht="12.75" x14ac:dyDescent="0.2">
      <c r="B343"/>
      <c r="C343" s="25" t="s">
        <v>668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J343" s="23">
        <f t="shared" si="10"/>
        <v>0</v>
      </c>
      <c r="K343" s="23">
        <f t="shared" si="11"/>
        <v>0</v>
      </c>
      <c r="M343" s="25" t="s">
        <v>667</v>
      </c>
      <c r="N343" s="23" t="s">
        <v>20</v>
      </c>
    </row>
    <row r="344" spans="2:14" ht="12.75" x14ac:dyDescent="0.2">
      <c r="B344"/>
      <c r="C344" s="25" t="s">
        <v>670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J344" s="23">
        <f t="shared" si="10"/>
        <v>0</v>
      </c>
      <c r="K344" s="23">
        <f t="shared" si="11"/>
        <v>0</v>
      </c>
      <c r="M344" s="25" t="s">
        <v>669</v>
      </c>
      <c r="N344" s="23" t="s">
        <v>20</v>
      </c>
    </row>
    <row r="345" spans="2:14" ht="12.75" x14ac:dyDescent="0.2">
      <c r="B345" s="24" t="s">
        <v>672</v>
      </c>
      <c r="C345"/>
      <c r="D345" s="22">
        <f>SUMIFS(D346:D438, N346:N438,"0",M346:M438,"72*")</f>
        <v>0</v>
      </c>
      <c r="E345" s="22">
        <f>SUMIFS(E346:E438, N346:N438,"0",M346:M438,"72*")</f>
        <v>0</v>
      </c>
      <c r="F345" s="22">
        <f>SUMIFS(F346:F438, N346:N438,"0",M346:M438,"72*")</f>
        <v>0</v>
      </c>
      <c r="G345" s="22">
        <f>SUMIFS(G346:G438, N346:N438,"0",M346:M438,"72*")</f>
        <v>0</v>
      </c>
      <c r="H345" s="22">
        <f>SUMIFS(H346:H438, N346:N438,"0",M346:M438,"72*")</f>
        <v>0</v>
      </c>
      <c r="J345" s="22">
        <f t="shared" si="10"/>
        <v>0</v>
      </c>
      <c r="K345" s="22">
        <f t="shared" si="11"/>
        <v>0</v>
      </c>
      <c r="M345" s="24" t="s">
        <v>671</v>
      </c>
      <c r="N345" s="22" t="s">
        <v>14</v>
      </c>
    </row>
    <row r="346" spans="2:14" ht="12.75" x14ac:dyDescent="0.2">
      <c r="B346"/>
      <c r="C346" s="25" t="s">
        <v>674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J346" s="23">
        <f t="shared" si="10"/>
        <v>0</v>
      </c>
      <c r="K346" s="23">
        <f t="shared" si="11"/>
        <v>0</v>
      </c>
      <c r="M346" s="25" t="s">
        <v>673</v>
      </c>
      <c r="N346" s="23" t="s">
        <v>20</v>
      </c>
    </row>
    <row r="347" spans="2:14" ht="12.75" x14ac:dyDescent="0.2">
      <c r="B347"/>
      <c r="C347" s="25" t="s">
        <v>676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J347" s="23">
        <f t="shared" si="10"/>
        <v>0</v>
      </c>
      <c r="K347" s="23">
        <f t="shared" si="11"/>
        <v>0</v>
      </c>
      <c r="M347" s="25" t="s">
        <v>675</v>
      </c>
      <c r="N347" s="23" t="s">
        <v>20</v>
      </c>
    </row>
    <row r="348" spans="2:14" ht="12.75" x14ac:dyDescent="0.2">
      <c r="B348"/>
      <c r="C348" s="25" t="s">
        <v>678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J348" s="23">
        <f t="shared" si="10"/>
        <v>0</v>
      </c>
      <c r="K348" s="23">
        <f t="shared" si="11"/>
        <v>0</v>
      </c>
      <c r="M348" s="25" t="s">
        <v>677</v>
      </c>
      <c r="N348" s="23" t="s">
        <v>20</v>
      </c>
    </row>
    <row r="349" spans="2:14" ht="12.75" x14ac:dyDescent="0.2">
      <c r="B349"/>
      <c r="C349" s="25" t="s">
        <v>680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J349" s="23">
        <f t="shared" si="10"/>
        <v>0</v>
      </c>
      <c r="K349" s="23">
        <f t="shared" si="11"/>
        <v>0</v>
      </c>
      <c r="M349" s="25" t="s">
        <v>679</v>
      </c>
      <c r="N349" s="23" t="s">
        <v>20</v>
      </c>
    </row>
    <row r="350" spans="2:14" ht="12.75" x14ac:dyDescent="0.2">
      <c r="B350"/>
      <c r="C350" s="25" t="s">
        <v>682</v>
      </c>
      <c r="D350" s="23">
        <v>0</v>
      </c>
      <c r="E350" s="23">
        <v>0</v>
      </c>
      <c r="F350" s="23">
        <v>0</v>
      </c>
      <c r="G350" s="23">
        <v>0</v>
      </c>
      <c r="H350" s="23">
        <v>0</v>
      </c>
      <c r="J350" s="23">
        <f t="shared" si="10"/>
        <v>0</v>
      </c>
      <c r="K350" s="23">
        <f t="shared" si="11"/>
        <v>0</v>
      </c>
      <c r="M350" s="25" t="s">
        <v>681</v>
      </c>
      <c r="N350" s="23" t="s">
        <v>20</v>
      </c>
    </row>
    <row r="351" spans="2:14" ht="12.75" x14ac:dyDescent="0.2">
      <c r="B351"/>
      <c r="C351" s="25" t="s">
        <v>684</v>
      </c>
      <c r="D351" s="23">
        <v>0</v>
      </c>
      <c r="E351" s="23">
        <v>0</v>
      </c>
      <c r="F351" s="23">
        <v>0</v>
      </c>
      <c r="G351" s="23">
        <v>0</v>
      </c>
      <c r="H351" s="23">
        <v>0</v>
      </c>
      <c r="J351" s="23">
        <f t="shared" si="10"/>
        <v>0</v>
      </c>
      <c r="K351" s="23">
        <f t="shared" si="11"/>
        <v>0</v>
      </c>
      <c r="M351" s="25" t="s">
        <v>683</v>
      </c>
      <c r="N351" s="23" t="s">
        <v>20</v>
      </c>
    </row>
    <row r="352" spans="2:14" ht="12.75" x14ac:dyDescent="0.2">
      <c r="B352"/>
      <c r="C352" s="25" t="s">
        <v>686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J352" s="23">
        <f t="shared" si="10"/>
        <v>0</v>
      </c>
      <c r="K352" s="23">
        <f t="shared" si="11"/>
        <v>0</v>
      </c>
      <c r="M352" s="25" t="s">
        <v>685</v>
      </c>
      <c r="N352" s="23" t="s">
        <v>20</v>
      </c>
    </row>
    <row r="353" spans="2:14" ht="12.75" x14ac:dyDescent="0.2">
      <c r="B353"/>
      <c r="C353" s="25" t="s">
        <v>688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J353" s="23">
        <f t="shared" si="10"/>
        <v>0</v>
      </c>
      <c r="K353" s="23">
        <f t="shared" si="11"/>
        <v>0</v>
      </c>
      <c r="M353" s="25" t="s">
        <v>687</v>
      </c>
      <c r="N353" s="23" t="s">
        <v>20</v>
      </c>
    </row>
    <row r="354" spans="2:14" ht="12.75" x14ac:dyDescent="0.2">
      <c r="B354"/>
      <c r="C354" s="25" t="s">
        <v>690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J354" s="23">
        <f t="shared" si="10"/>
        <v>0</v>
      </c>
      <c r="K354" s="23">
        <f t="shared" si="11"/>
        <v>0</v>
      </c>
      <c r="M354" s="25" t="s">
        <v>689</v>
      </c>
      <c r="N354" s="23" t="s">
        <v>20</v>
      </c>
    </row>
    <row r="355" spans="2:14" ht="12.75" x14ac:dyDescent="0.2">
      <c r="B355" s="24" t="s">
        <v>692</v>
      </c>
      <c r="C355"/>
      <c r="D355" s="22">
        <f>SUMIFS(D356:D438, N356:N438,"0",M356:M438,"73*")</f>
        <v>0</v>
      </c>
      <c r="E355" s="22">
        <f>SUMIFS(E356:E438, N356:N438,"0",M356:M438,"73*")</f>
        <v>0</v>
      </c>
      <c r="F355" s="22">
        <f>SUMIFS(F356:F438, N356:N438,"0",M356:M438,"73*")</f>
        <v>0</v>
      </c>
      <c r="G355" s="22">
        <f>SUMIFS(G356:G438, N356:N438,"0",M356:M438,"73*")</f>
        <v>0</v>
      </c>
      <c r="H355" s="22">
        <f>SUMIFS(H356:H438, N356:N438,"0",M356:M438,"73*")</f>
        <v>0</v>
      </c>
      <c r="J355" s="22">
        <f t="shared" si="10"/>
        <v>0</v>
      </c>
      <c r="K355" s="22">
        <f t="shared" si="11"/>
        <v>0</v>
      </c>
      <c r="M355" s="24" t="s">
        <v>691</v>
      </c>
      <c r="N355" s="22" t="s">
        <v>14</v>
      </c>
    </row>
    <row r="356" spans="2:14" ht="12.75" x14ac:dyDescent="0.2">
      <c r="B356"/>
      <c r="C356" s="25" t="s">
        <v>694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J356" s="23">
        <f t="shared" si="10"/>
        <v>0</v>
      </c>
      <c r="K356" s="23">
        <f t="shared" si="11"/>
        <v>0</v>
      </c>
      <c r="M356" s="25" t="s">
        <v>693</v>
      </c>
      <c r="N356" s="23" t="s">
        <v>20</v>
      </c>
    </row>
    <row r="357" spans="2:14" ht="12.75" x14ac:dyDescent="0.2">
      <c r="B357"/>
      <c r="C357" s="25" t="s">
        <v>696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J357" s="23">
        <f t="shared" si="10"/>
        <v>0</v>
      </c>
      <c r="K357" s="23">
        <f t="shared" si="11"/>
        <v>0</v>
      </c>
      <c r="M357" s="25" t="s">
        <v>695</v>
      </c>
      <c r="N357" s="23" t="s">
        <v>20</v>
      </c>
    </row>
    <row r="358" spans="2:14" ht="12.75" x14ac:dyDescent="0.2">
      <c r="B358"/>
      <c r="C358" s="25" t="s">
        <v>698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J358" s="23">
        <f t="shared" si="10"/>
        <v>0</v>
      </c>
      <c r="K358" s="23">
        <f t="shared" si="11"/>
        <v>0</v>
      </c>
      <c r="M358" s="25" t="s">
        <v>697</v>
      </c>
      <c r="N358" s="23" t="s">
        <v>20</v>
      </c>
    </row>
    <row r="359" spans="2:14" ht="12.75" x14ac:dyDescent="0.2">
      <c r="B359"/>
      <c r="C359" s="25" t="s">
        <v>700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J359" s="23">
        <f t="shared" si="10"/>
        <v>0</v>
      </c>
      <c r="K359" s="23">
        <f t="shared" si="11"/>
        <v>0</v>
      </c>
      <c r="M359" s="25" t="s">
        <v>699</v>
      </c>
      <c r="N359" s="23" t="s">
        <v>20</v>
      </c>
    </row>
    <row r="360" spans="2:14" ht="12.75" x14ac:dyDescent="0.2">
      <c r="B360"/>
      <c r="C360" s="25" t="s">
        <v>702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  <c r="J360" s="23">
        <f t="shared" si="10"/>
        <v>0</v>
      </c>
      <c r="K360" s="23">
        <f t="shared" si="11"/>
        <v>0</v>
      </c>
      <c r="M360" s="25" t="s">
        <v>701</v>
      </c>
      <c r="N360" s="23" t="s">
        <v>20</v>
      </c>
    </row>
    <row r="361" spans="2:14" ht="12.75" x14ac:dyDescent="0.2">
      <c r="B361"/>
      <c r="C361" s="25" t="s">
        <v>704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J361" s="23">
        <f t="shared" si="10"/>
        <v>0</v>
      </c>
      <c r="K361" s="23">
        <f t="shared" si="11"/>
        <v>0</v>
      </c>
      <c r="M361" s="25" t="s">
        <v>703</v>
      </c>
      <c r="N361" s="23" t="s">
        <v>20</v>
      </c>
    </row>
    <row r="362" spans="2:14" ht="12.75" x14ac:dyDescent="0.2">
      <c r="B362" s="24" t="s">
        <v>706</v>
      </c>
      <c r="C362"/>
      <c r="D362" s="22">
        <f>SUMIFS(D363:D438, N363:N438,"0",M363:M438,"74*")</f>
        <v>0</v>
      </c>
      <c r="E362" s="22">
        <f>SUMIFS(E363:E438, N363:N438,"0",M363:M438,"74*")</f>
        <v>0</v>
      </c>
      <c r="F362" s="22">
        <f>SUMIFS(F363:F438, N363:N438,"0",M363:M438,"74*")</f>
        <v>0</v>
      </c>
      <c r="G362" s="22">
        <f>SUMIFS(G363:G438, N363:N438,"0",M363:M438,"74*")</f>
        <v>0</v>
      </c>
      <c r="H362" s="22">
        <f>SUMIFS(H363:H438, N363:N438,"0",M363:M438,"74*")</f>
        <v>0</v>
      </c>
      <c r="J362" s="22">
        <f t="shared" si="10"/>
        <v>0</v>
      </c>
      <c r="K362" s="22">
        <f t="shared" si="11"/>
        <v>0</v>
      </c>
      <c r="M362" s="24" t="s">
        <v>705</v>
      </c>
      <c r="N362" s="22" t="s">
        <v>14</v>
      </c>
    </row>
    <row r="363" spans="2:14" ht="12.75" x14ac:dyDescent="0.2">
      <c r="B363"/>
      <c r="C363" s="25" t="s">
        <v>708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J363" s="23">
        <f t="shared" si="10"/>
        <v>0</v>
      </c>
      <c r="K363" s="23">
        <f t="shared" si="11"/>
        <v>0</v>
      </c>
      <c r="M363" s="25" t="s">
        <v>707</v>
      </c>
      <c r="N363" s="23" t="s">
        <v>20</v>
      </c>
    </row>
    <row r="364" spans="2:14" ht="12.75" x14ac:dyDescent="0.2">
      <c r="B364"/>
      <c r="C364" s="25" t="s">
        <v>710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J364" s="23">
        <f t="shared" si="10"/>
        <v>0</v>
      </c>
      <c r="K364" s="23">
        <f t="shared" si="11"/>
        <v>0</v>
      </c>
      <c r="M364" s="25" t="s">
        <v>709</v>
      </c>
      <c r="N364" s="23" t="s">
        <v>20</v>
      </c>
    </row>
    <row r="365" spans="2:14" ht="12.75" x14ac:dyDescent="0.2">
      <c r="B365"/>
      <c r="C365" s="25" t="s">
        <v>712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J365" s="23">
        <f t="shared" si="10"/>
        <v>0</v>
      </c>
      <c r="K365" s="23">
        <f t="shared" si="11"/>
        <v>0</v>
      </c>
      <c r="M365" s="25" t="s">
        <v>711</v>
      </c>
      <c r="N365" s="23" t="s">
        <v>20</v>
      </c>
    </row>
    <row r="366" spans="2:14" ht="12.75" x14ac:dyDescent="0.2">
      <c r="B366"/>
      <c r="C366" s="25" t="s">
        <v>714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J366" s="23">
        <f t="shared" si="10"/>
        <v>0</v>
      </c>
      <c r="K366" s="23">
        <f t="shared" si="11"/>
        <v>0</v>
      </c>
      <c r="M366" s="25" t="s">
        <v>713</v>
      </c>
      <c r="N366" s="23" t="s">
        <v>20</v>
      </c>
    </row>
    <row r="367" spans="2:14" ht="12.75" x14ac:dyDescent="0.2">
      <c r="B367"/>
      <c r="C367" s="25" t="s">
        <v>716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J367" s="23">
        <f t="shared" si="10"/>
        <v>0</v>
      </c>
      <c r="K367" s="23">
        <f t="shared" si="11"/>
        <v>0</v>
      </c>
      <c r="M367" s="25" t="s">
        <v>715</v>
      </c>
      <c r="N367" s="23" t="s">
        <v>20</v>
      </c>
    </row>
    <row r="368" spans="2:14" ht="12.75" x14ac:dyDescent="0.2">
      <c r="B368"/>
      <c r="C368" s="25" t="s">
        <v>718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J368" s="23">
        <f t="shared" si="10"/>
        <v>0</v>
      </c>
      <c r="K368" s="23">
        <f t="shared" si="11"/>
        <v>0</v>
      </c>
      <c r="M368" s="25" t="s">
        <v>717</v>
      </c>
      <c r="N368" s="23" t="s">
        <v>20</v>
      </c>
    </row>
    <row r="369" spans="2:14" ht="12.75" x14ac:dyDescent="0.2">
      <c r="B369"/>
      <c r="C369" s="25" t="s">
        <v>720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J369" s="23">
        <f t="shared" si="10"/>
        <v>0</v>
      </c>
      <c r="K369" s="23">
        <f t="shared" si="11"/>
        <v>0</v>
      </c>
      <c r="M369" s="25" t="s">
        <v>719</v>
      </c>
      <c r="N369" s="23" t="s">
        <v>20</v>
      </c>
    </row>
    <row r="370" spans="2:14" ht="12.75" x14ac:dyDescent="0.2">
      <c r="B370"/>
      <c r="C370" s="25" t="s">
        <v>722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J370" s="23">
        <f t="shared" si="10"/>
        <v>0</v>
      </c>
      <c r="K370" s="23">
        <f t="shared" si="11"/>
        <v>0</v>
      </c>
      <c r="M370" s="25" t="s">
        <v>721</v>
      </c>
      <c r="N370" s="23" t="s">
        <v>20</v>
      </c>
    </row>
    <row r="371" spans="2:14" ht="12.75" x14ac:dyDescent="0.2">
      <c r="B371"/>
      <c r="C371" s="25" t="s">
        <v>724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J371" s="23">
        <f t="shared" si="10"/>
        <v>0</v>
      </c>
      <c r="K371" s="23">
        <f t="shared" si="11"/>
        <v>0</v>
      </c>
      <c r="M371" s="25" t="s">
        <v>723</v>
      </c>
      <c r="N371" s="23" t="s">
        <v>20</v>
      </c>
    </row>
    <row r="372" spans="2:14" ht="12.75" x14ac:dyDescent="0.2">
      <c r="B372" s="24" t="s">
        <v>726</v>
      </c>
      <c r="C372"/>
      <c r="D372" s="22">
        <f>SUMIFS(D373:D438, N373:N438,"0",M373:M438,"75*")</f>
        <v>0</v>
      </c>
      <c r="E372" s="22">
        <f>SUMIFS(E373:E438, N373:N438,"0",M373:M438,"75*")</f>
        <v>0</v>
      </c>
      <c r="F372" s="22">
        <f>SUMIFS(F373:F438, N373:N438,"0",M373:M438,"75*")</f>
        <v>0</v>
      </c>
      <c r="G372" s="22">
        <f>SUMIFS(G373:G438, N373:N438,"0",M373:M438,"75*")</f>
        <v>0</v>
      </c>
      <c r="H372" s="22">
        <f>SUMIFS(H373:H438, N373:N438,"0",M373:M438,"75*")</f>
        <v>0</v>
      </c>
      <c r="J372" s="22">
        <f t="shared" si="10"/>
        <v>0</v>
      </c>
      <c r="K372" s="22">
        <f t="shared" si="11"/>
        <v>0</v>
      </c>
      <c r="M372" s="24" t="s">
        <v>725</v>
      </c>
      <c r="N372" s="22" t="s">
        <v>14</v>
      </c>
    </row>
    <row r="373" spans="2:14" ht="12.75" x14ac:dyDescent="0.2">
      <c r="B373"/>
      <c r="C373" s="25" t="s">
        <v>728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J373" s="23">
        <f t="shared" si="10"/>
        <v>0</v>
      </c>
      <c r="K373" s="23">
        <f t="shared" si="11"/>
        <v>0</v>
      </c>
      <c r="M373" s="25" t="s">
        <v>727</v>
      </c>
      <c r="N373" s="23" t="s">
        <v>20</v>
      </c>
    </row>
    <row r="374" spans="2:14" ht="12.75" x14ac:dyDescent="0.2">
      <c r="B374"/>
      <c r="C374" s="25" t="s">
        <v>730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J374" s="23">
        <f t="shared" si="10"/>
        <v>0</v>
      </c>
      <c r="K374" s="23">
        <f t="shared" si="11"/>
        <v>0</v>
      </c>
      <c r="M374" s="25" t="s">
        <v>729</v>
      </c>
      <c r="N374" s="23" t="s">
        <v>20</v>
      </c>
    </row>
    <row r="375" spans="2:14" ht="12.75" x14ac:dyDescent="0.2">
      <c r="B375"/>
      <c r="C375" s="25" t="s">
        <v>732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J375" s="23">
        <f t="shared" si="10"/>
        <v>0</v>
      </c>
      <c r="K375" s="23">
        <f t="shared" si="11"/>
        <v>0</v>
      </c>
      <c r="M375" s="25" t="s">
        <v>731</v>
      </c>
      <c r="N375" s="23" t="s">
        <v>20</v>
      </c>
    </row>
    <row r="376" spans="2:14" ht="12.75" x14ac:dyDescent="0.2">
      <c r="B376"/>
      <c r="C376" s="25" t="s">
        <v>734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J376" s="23">
        <f t="shared" si="10"/>
        <v>0</v>
      </c>
      <c r="K376" s="23">
        <f t="shared" si="11"/>
        <v>0</v>
      </c>
      <c r="M376" s="25" t="s">
        <v>733</v>
      </c>
      <c r="N376" s="23" t="s">
        <v>20</v>
      </c>
    </row>
    <row r="377" spans="2:14" ht="12.75" x14ac:dyDescent="0.2">
      <c r="B377"/>
      <c r="C377" s="25" t="s">
        <v>736</v>
      </c>
      <c r="D377" s="23">
        <v>0</v>
      </c>
      <c r="E377" s="23">
        <v>0</v>
      </c>
      <c r="F377" s="23">
        <v>0</v>
      </c>
      <c r="G377" s="23">
        <v>0</v>
      </c>
      <c r="H377" s="23">
        <v>0</v>
      </c>
      <c r="J377" s="23">
        <f t="shared" si="10"/>
        <v>0</v>
      </c>
      <c r="K377" s="23">
        <f t="shared" si="11"/>
        <v>0</v>
      </c>
      <c r="M377" s="25" t="s">
        <v>735</v>
      </c>
      <c r="N377" s="23" t="s">
        <v>20</v>
      </c>
    </row>
    <row r="378" spans="2:14" ht="12.75" x14ac:dyDescent="0.2">
      <c r="B378"/>
      <c r="C378" s="25" t="s">
        <v>738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J378" s="23">
        <f t="shared" si="10"/>
        <v>0</v>
      </c>
      <c r="K378" s="23">
        <f t="shared" si="11"/>
        <v>0</v>
      </c>
      <c r="M378" s="25" t="s">
        <v>737</v>
      </c>
      <c r="N378" s="23" t="s">
        <v>20</v>
      </c>
    </row>
    <row r="379" spans="2:14" ht="12.75" x14ac:dyDescent="0.2">
      <c r="B379"/>
      <c r="C379" s="25" t="s">
        <v>740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J379" s="23">
        <f t="shared" si="10"/>
        <v>0</v>
      </c>
      <c r="K379" s="23">
        <f t="shared" si="11"/>
        <v>0</v>
      </c>
      <c r="M379" s="25" t="s">
        <v>739</v>
      </c>
      <c r="N379" s="23" t="s">
        <v>20</v>
      </c>
    </row>
    <row r="380" spans="2:14" ht="12.75" x14ac:dyDescent="0.2">
      <c r="B380"/>
      <c r="C380" s="25" t="s">
        <v>742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J380" s="23">
        <f t="shared" si="10"/>
        <v>0</v>
      </c>
      <c r="K380" s="23">
        <f t="shared" si="11"/>
        <v>0</v>
      </c>
      <c r="M380" s="25" t="s">
        <v>741</v>
      </c>
      <c r="N380" s="23" t="s">
        <v>20</v>
      </c>
    </row>
    <row r="381" spans="2:14" ht="12.75" x14ac:dyDescent="0.2">
      <c r="B381"/>
      <c r="C381" s="25" t="s">
        <v>744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J381" s="23">
        <f t="shared" si="10"/>
        <v>0</v>
      </c>
      <c r="K381" s="23">
        <f t="shared" si="11"/>
        <v>0</v>
      </c>
      <c r="M381" s="25" t="s">
        <v>743</v>
      </c>
      <c r="N381" s="23" t="s">
        <v>20</v>
      </c>
    </row>
    <row r="382" spans="2:14" ht="12.75" x14ac:dyDescent="0.2">
      <c r="B382" s="24" t="s">
        <v>746</v>
      </c>
      <c r="C382"/>
      <c r="D382" s="22">
        <f>SUMIFS(D383:D438, N383:N438,"0",M383:M438,"76*")</f>
        <v>0</v>
      </c>
      <c r="E382" s="22">
        <f>SUMIFS(E383:E438, N383:N438,"0",M383:M438,"76*")</f>
        <v>0</v>
      </c>
      <c r="F382" s="22">
        <f>SUMIFS(F383:F438, N383:N438,"0",M383:M438,"76*")</f>
        <v>0</v>
      </c>
      <c r="G382" s="22">
        <f>SUMIFS(G383:G438, N383:N438,"0",M383:M438,"76*")</f>
        <v>0</v>
      </c>
      <c r="H382" s="22">
        <f>SUMIFS(H383:H438, N383:N438,"0",M383:M438,"76*")</f>
        <v>0</v>
      </c>
      <c r="J382" s="22">
        <f t="shared" si="10"/>
        <v>0</v>
      </c>
      <c r="K382" s="22">
        <f t="shared" si="11"/>
        <v>0</v>
      </c>
      <c r="M382" s="24" t="s">
        <v>745</v>
      </c>
      <c r="N382" s="22" t="s">
        <v>14</v>
      </c>
    </row>
    <row r="383" spans="2:14" ht="12.75" x14ac:dyDescent="0.2">
      <c r="B383"/>
      <c r="C383" s="25" t="s">
        <v>748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J383" s="23">
        <f t="shared" si="10"/>
        <v>0</v>
      </c>
      <c r="K383" s="23">
        <f t="shared" si="11"/>
        <v>0</v>
      </c>
      <c r="M383" s="25" t="s">
        <v>747</v>
      </c>
      <c r="N383" s="23" t="s">
        <v>20</v>
      </c>
    </row>
    <row r="384" spans="2:14" ht="12.75" x14ac:dyDescent="0.2">
      <c r="B384"/>
      <c r="C384" s="25" t="s">
        <v>750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J384" s="23">
        <f t="shared" si="10"/>
        <v>0</v>
      </c>
      <c r="K384" s="23">
        <f t="shared" si="11"/>
        <v>0</v>
      </c>
      <c r="M384" s="25" t="s">
        <v>749</v>
      </c>
      <c r="N384" s="23" t="s">
        <v>20</v>
      </c>
    </row>
    <row r="385" spans="2:14" ht="12.75" x14ac:dyDescent="0.2">
      <c r="B385" s="24" t="s">
        <v>752</v>
      </c>
      <c r="C385"/>
      <c r="D385" s="22">
        <f>SUMIFS(D386:D438, N386:N438,"0",M386:M438,"79*")</f>
        <v>0</v>
      </c>
      <c r="E385" s="22">
        <f>SUMIFS(E386:E438, N386:N438,"0",M386:M438,"79*")</f>
        <v>0</v>
      </c>
      <c r="F385" s="22">
        <f>SUMIFS(F386:F438, N386:N438,"0",M386:M438,"79*")</f>
        <v>0</v>
      </c>
      <c r="G385" s="22">
        <f>SUMIFS(G386:G438, N386:N438,"0",M386:M438,"79*")</f>
        <v>0</v>
      </c>
      <c r="H385" s="22">
        <f>SUMIFS(H386:H438, N386:N438,"0",M386:M438,"79*")</f>
        <v>0</v>
      </c>
      <c r="J385" s="22">
        <f t="shared" si="10"/>
        <v>0</v>
      </c>
      <c r="K385" s="22">
        <f t="shared" si="11"/>
        <v>0</v>
      </c>
      <c r="M385" s="24" t="s">
        <v>751</v>
      </c>
      <c r="N385" s="22" t="s">
        <v>14</v>
      </c>
    </row>
    <row r="386" spans="2:14" ht="12.75" x14ac:dyDescent="0.2">
      <c r="B386"/>
      <c r="C386" s="25" t="s">
        <v>754</v>
      </c>
      <c r="D386" s="23">
        <v>0</v>
      </c>
      <c r="E386" s="23">
        <v>0</v>
      </c>
      <c r="F386" s="23">
        <v>0</v>
      </c>
      <c r="G386" s="23">
        <v>0</v>
      </c>
      <c r="H386" s="23">
        <v>0</v>
      </c>
      <c r="J386" s="23">
        <f t="shared" si="10"/>
        <v>0</v>
      </c>
      <c r="K386" s="23">
        <f t="shared" si="11"/>
        <v>0</v>
      </c>
      <c r="M386" s="25" t="s">
        <v>753</v>
      </c>
      <c r="N386" s="23" t="s">
        <v>20</v>
      </c>
    </row>
    <row r="387" spans="2:14" ht="12.75" x14ac:dyDescent="0.2">
      <c r="B387"/>
      <c r="C387" s="25" t="s">
        <v>756</v>
      </c>
      <c r="D387" s="23">
        <v>0</v>
      </c>
      <c r="E387" s="23">
        <v>0</v>
      </c>
      <c r="F387" s="23">
        <v>0</v>
      </c>
      <c r="G387" s="23">
        <v>0</v>
      </c>
      <c r="H387" s="23">
        <v>0</v>
      </c>
      <c r="J387" s="23">
        <f t="shared" si="10"/>
        <v>0</v>
      </c>
      <c r="K387" s="23">
        <f t="shared" si="11"/>
        <v>0</v>
      </c>
      <c r="M387" s="25" t="s">
        <v>755</v>
      </c>
      <c r="N387" s="23" t="s">
        <v>20</v>
      </c>
    </row>
    <row r="388" spans="2:14" ht="12.75" x14ac:dyDescent="0.2">
      <c r="B388"/>
      <c r="C388" s="25" t="s">
        <v>758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J388" s="23">
        <f t="shared" si="10"/>
        <v>0</v>
      </c>
      <c r="K388" s="23">
        <f t="shared" si="11"/>
        <v>0</v>
      </c>
      <c r="M388" s="25" t="s">
        <v>757</v>
      </c>
      <c r="N388" s="23" t="s">
        <v>20</v>
      </c>
    </row>
    <row r="389" spans="2:14" ht="12.75" x14ac:dyDescent="0.2">
      <c r="B389" s="24" t="s">
        <v>760</v>
      </c>
      <c r="C389"/>
      <c r="D389" s="22">
        <f>SUMIFS(D390:D438, N390:N438,"0",M390:M438,"8*")</f>
        <v>0</v>
      </c>
      <c r="E389" s="22">
        <f>SUMIFS(E390:E438, N390:N438,"0",M390:M438,"8*")</f>
        <v>0</v>
      </c>
      <c r="F389" s="22">
        <f>SUMIFS(F390:F438, N390:N438,"0",M390:M438,"8*")</f>
        <v>0</v>
      </c>
      <c r="G389" s="22">
        <f>SUMIFS(G390:G438, N390:N438,"0",M390:M438,"8*")</f>
        <v>0</v>
      </c>
      <c r="H389" s="22">
        <f>SUMIFS(H390:H438, N390:N438,"0",M390:M438,"8*")</f>
        <v>0</v>
      </c>
      <c r="J389" s="22">
        <f t="shared" si="10"/>
        <v>0</v>
      </c>
      <c r="K389" s="22">
        <f t="shared" si="11"/>
        <v>0</v>
      </c>
      <c r="M389" s="24" t="s">
        <v>759</v>
      </c>
      <c r="N389" s="22" t="s">
        <v>14</v>
      </c>
    </row>
    <row r="390" spans="2:14" ht="12.75" x14ac:dyDescent="0.2">
      <c r="B390" s="24" t="s">
        <v>762</v>
      </c>
      <c r="C390"/>
      <c r="D390" s="22">
        <f>SUMIFS(D391:D438, N391:N438,"0",M391:M438,"81*")</f>
        <v>0</v>
      </c>
      <c r="E390" s="22">
        <f>SUMIFS(E391:E438, N391:N438,"0",M391:M438,"81*")</f>
        <v>0</v>
      </c>
      <c r="F390" s="22">
        <f>SUMIFS(F391:F438, N391:N438,"0",M391:M438,"81*")</f>
        <v>0</v>
      </c>
      <c r="G390" s="22">
        <f>SUMIFS(G391:G438, N391:N438,"0",M391:M438,"81*")</f>
        <v>0</v>
      </c>
      <c r="H390" s="22">
        <f>SUMIFS(H391:H438, N391:N438,"0",M391:M438,"81*")</f>
        <v>0</v>
      </c>
      <c r="J390" s="22">
        <f t="shared" si="10"/>
        <v>0</v>
      </c>
      <c r="K390" s="22">
        <f t="shared" si="11"/>
        <v>0</v>
      </c>
      <c r="M390" s="24" t="s">
        <v>761</v>
      </c>
      <c r="N390" s="22" t="s">
        <v>14</v>
      </c>
    </row>
    <row r="391" spans="2:14" ht="12.75" x14ac:dyDescent="0.2">
      <c r="B391"/>
      <c r="C391" s="25" t="s">
        <v>764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J391" s="23">
        <f t="shared" si="10"/>
        <v>0</v>
      </c>
      <c r="K391" s="23">
        <f t="shared" si="11"/>
        <v>0</v>
      </c>
      <c r="M391" s="25" t="s">
        <v>763</v>
      </c>
      <c r="N391" s="23" t="s">
        <v>20</v>
      </c>
    </row>
    <row r="392" spans="2:14" ht="12.75" x14ac:dyDescent="0.2">
      <c r="B392"/>
      <c r="C392" s="25" t="s">
        <v>766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J392" s="23">
        <f t="shared" si="10"/>
        <v>0</v>
      </c>
      <c r="K392" s="23">
        <f t="shared" si="11"/>
        <v>0</v>
      </c>
      <c r="M392" s="25" t="s">
        <v>765</v>
      </c>
      <c r="N392" s="23" t="s">
        <v>20</v>
      </c>
    </row>
    <row r="393" spans="2:14" ht="12.75" x14ac:dyDescent="0.2">
      <c r="B393"/>
      <c r="C393" s="25" t="s">
        <v>768</v>
      </c>
      <c r="D393" s="23">
        <v>0</v>
      </c>
      <c r="E393" s="23">
        <v>0</v>
      </c>
      <c r="F393" s="23">
        <v>0</v>
      </c>
      <c r="G393" s="23">
        <v>0</v>
      </c>
      <c r="H393" s="23">
        <v>0</v>
      </c>
      <c r="J393" s="23">
        <f t="shared" si="10"/>
        <v>0</v>
      </c>
      <c r="K393" s="23">
        <f t="shared" si="11"/>
        <v>0</v>
      </c>
      <c r="M393" s="25" t="s">
        <v>767</v>
      </c>
      <c r="N393" s="23" t="s">
        <v>20</v>
      </c>
    </row>
    <row r="394" spans="2:14" ht="12.75" x14ac:dyDescent="0.2">
      <c r="B394"/>
      <c r="C394" s="25" t="s">
        <v>770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J394" s="23">
        <f t="shared" si="10"/>
        <v>0</v>
      </c>
      <c r="K394" s="23">
        <f t="shared" si="11"/>
        <v>0</v>
      </c>
      <c r="M394" s="25" t="s">
        <v>769</v>
      </c>
      <c r="N394" s="23" t="s">
        <v>20</v>
      </c>
    </row>
    <row r="395" spans="2:14" ht="12.75" x14ac:dyDescent="0.2">
      <c r="B395"/>
      <c r="C395" s="25" t="s">
        <v>772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J395" s="23">
        <f t="shared" si="10"/>
        <v>0</v>
      </c>
      <c r="K395" s="23">
        <f t="shared" si="11"/>
        <v>0</v>
      </c>
      <c r="M395" s="25" t="s">
        <v>771</v>
      </c>
      <c r="N395" s="23" t="s">
        <v>20</v>
      </c>
    </row>
    <row r="396" spans="2:14" ht="12.75" x14ac:dyDescent="0.2">
      <c r="B396"/>
      <c r="C396" s="25" t="s">
        <v>774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J396" s="23">
        <f t="shared" si="10"/>
        <v>0</v>
      </c>
      <c r="K396" s="23">
        <f t="shared" si="11"/>
        <v>0</v>
      </c>
      <c r="M396" s="25" t="s">
        <v>773</v>
      </c>
      <c r="N396" s="23" t="s">
        <v>20</v>
      </c>
    </row>
    <row r="397" spans="2:14" ht="12.75" x14ac:dyDescent="0.2">
      <c r="B397" s="24" t="s">
        <v>776</v>
      </c>
      <c r="C397"/>
      <c r="D397" s="22">
        <f>SUMIFS(D398:D438, N398:N438,"0",M398:M438,"83*")</f>
        <v>0</v>
      </c>
      <c r="E397" s="22">
        <f>SUMIFS(E398:E438, N398:N438,"0",M398:M438,"83*")</f>
        <v>0</v>
      </c>
      <c r="F397" s="22">
        <f>SUMIFS(F398:F438, N398:N438,"0",M398:M438,"83*")</f>
        <v>0</v>
      </c>
      <c r="G397" s="22">
        <f>SUMIFS(G398:G438, N398:N438,"0",M398:M438,"83*")</f>
        <v>0</v>
      </c>
      <c r="H397" s="22">
        <f>SUMIFS(H398:H438, N398:N438,"0",M398:M438,"83*")</f>
        <v>0</v>
      </c>
      <c r="J397" s="22">
        <f t="shared" ref="J397:J438" si="12">H397-F397</f>
        <v>0</v>
      </c>
      <c r="K397" s="22">
        <f t="shared" ref="K397:K439" si="13">IF(F397&lt;&gt;0, ((H397-F397)/F397)*100, 0)</f>
        <v>0</v>
      </c>
      <c r="M397" s="24" t="s">
        <v>775</v>
      </c>
      <c r="N397" s="22" t="s">
        <v>14</v>
      </c>
    </row>
    <row r="398" spans="2:14" ht="12.75" x14ac:dyDescent="0.2">
      <c r="B398"/>
      <c r="C398" s="25" t="s">
        <v>778</v>
      </c>
      <c r="D398" s="23">
        <v>0</v>
      </c>
      <c r="E398" s="23">
        <v>0</v>
      </c>
      <c r="F398" s="23">
        <v>0</v>
      </c>
      <c r="G398" s="23">
        <v>0</v>
      </c>
      <c r="H398" s="23">
        <v>0</v>
      </c>
      <c r="J398" s="23">
        <f t="shared" si="12"/>
        <v>0</v>
      </c>
      <c r="K398" s="23">
        <f t="shared" si="13"/>
        <v>0</v>
      </c>
      <c r="M398" s="25" t="s">
        <v>777</v>
      </c>
      <c r="N398" s="23" t="s">
        <v>20</v>
      </c>
    </row>
    <row r="399" spans="2:14" ht="12.75" x14ac:dyDescent="0.2">
      <c r="B399"/>
      <c r="C399" s="25" t="s">
        <v>780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J399" s="23">
        <f t="shared" si="12"/>
        <v>0</v>
      </c>
      <c r="K399" s="23">
        <f t="shared" si="13"/>
        <v>0</v>
      </c>
      <c r="M399" s="25" t="s">
        <v>779</v>
      </c>
      <c r="N399" s="23" t="s">
        <v>20</v>
      </c>
    </row>
    <row r="400" spans="2:14" ht="12.75" x14ac:dyDescent="0.2">
      <c r="B400"/>
      <c r="C400" s="25" t="s">
        <v>782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J400" s="23">
        <f t="shared" si="12"/>
        <v>0</v>
      </c>
      <c r="K400" s="23">
        <f t="shared" si="13"/>
        <v>0</v>
      </c>
      <c r="M400" s="25" t="s">
        <v>781</v>
      </c>
      <c r="N400" s="23" t="s">
        <v>20</v>
      </c>
    </row>
    <row r="401" spans="2:14" ht="12.75" x14ac:dyDescent="0.2">
      <c r="B401"/>
      <c r="C401" s="25" t="s">
        <v>784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J401" s="23">
        <f t="shared" si="12"/>
        <v>0</v>
      </c>
      <c r="K401" s="23">
        <f t="shared" si="13"/>
        <v>0</v>
      </c>
      <c r="M401" s="25" t="s">
        <v>783</v>
      </c>
      <c r="N401" s="23" t="s">
        <v>20</v>
      </c>
    </row>
    <row r="402" spans="2:14" ht="12.75" x14ac:dyDescent="0.2">
      <c r="B402"/>
      <c r="C402" s="25" t="s">
        <v>786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J402" s="23">
        <f t="shared" si="12"/>
        <v>0</v>
      </c>
      <c r="K402" s="23">
        <f t="shared" si="13"/>
        <v>0</v>
      </c>
      <c r="M402" s="25" t="s">
        <v>785</v>
      </c>
      <c r="N402" s="23" t="s">
        <v>20</v>
      </c>
    </row>
    <row r="403" spans="2:14" ht="12.75" x14ac:dyDescent="0.2">
      <c r="B403" s="24" t="s">
        <v>788</v>
      </c>
      <c r="C403"/>
      <c r="D403" s="22">
        <f>SUMIFS(D404:D438, N404:N438,"0",M404:M438,"85*")</f>
        <v>0</v>
      </c>
      <c r="E403" s="22">
        <f>SUMIFS(E404:E438, N404:N438,"0",M404:M438,"85*")</f>
        <v>0</v>
      </c>
      <c r="F403" s="22">
        <f>SUMIFS(F404:F438, N404:N438,"0",M404:M438,"85*")</f>
        <v>0</v>
      </c>
      <c r="G403" s="22">
        <f>SUMIFS(G404:G438, N404:N438,"0",M404:M438,"85*")</f>
        <v>0</v>
      </c>
      <c r="H403" s="22">
        <f>SUMIFS(H404:H438, N404:N438,"0",M404:M438,"85*")</f>
        <v>0</v>
      </c>
      <c r="J403" s="22">
        <f t="shared" si="12"/>
        <v>0</v>
      </c>
      <c r="K403" s="22">
        <f t="shared" si="13"/>
        <v>0</v>
      </c>
      <c r="M403" s="24" t="s">
        <v>787</v>
      </c>
      <c r="N403" s="22" t="s">
        <v>14</v>
      </c>
    </row>
    <row r="404" spans="2:14" ht="12.75" x14ac:dyDescent="0.2">
      <c r="B404"/>
      <c r="C404" s="25" t="s">
        <v>790</v>
      </c>
      <c r="D404" s="23">
        <v>0</v>
      </c>
      <c r="E404" s="23">
        <v>0</v>
      </c>
      <c r="F404" s="23">
        <v>0</v>
      </c>
      <c r="G404" s="23">
        <v>0</v>
      </c>
      <c r="H404" s="23">
        <v>0</v>
      </c>
      <c r="J404" s="23">
        <f t="shared" si="12"/>
        <v>0</v>
      </c>
      <c r="K404" s="23">
        <f t="shared" si="13"/>
        <v>0</v>
      </c>
      <c r="M404" s="25" t="s">
        <v>789</v>
      </c>
      <c r="N404" s="23" t="s">
        <v>20</v>
      </c>
    </row>
    <row r="405" spans="2:14" ht="12.75" x14ac:dyDescent="0.2">
      <c r="B405"/>
      <c r="C405" s="25" t="s">
        <v>792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J405" s="23">
        <f t="shared" si="12"/>
        <v>0</v>
      </c>
      <c r="K405" s="23">
        <f t="shared" si="13"/>
        <v>0</v>
      </c>
      <c r="M405" s="25" t="s">
        <v>791</v>
      </c>
      <c r="N405" s="23" t="s">
        <v>20</v>
      </c>
    </row>
    <row r="406" spans="2:14" ht="12.75" x14ac:dyDescent="0.2">
      <c r="B406"/>
      <c r="C406" s="25" t="s">
        <v>794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J406" s="23">
        <f t="shared" si="12"/>
        <v>0</v>
      </c>
      <c r="K406" s="23">
        <f t="shared" si="13"/>
        <v>0</v>
      </c>
      <c r="M406" s="25" t="s">
        <v>793</v>
      </c>
      <c r="N406" s="23" t="s">
        <v>20</v>
      </c>
    </row>
    <row r="407" spans="2:14" ht="12.75" x14ac:dyDescent="0.2">
      <c r="B407" s="24" t="s">
        <v>796</v>
      </c>
      <c r="C407"/>
      <c r="D407" s="22">
        <f>SUMIFS(D408:D438, N408:N438,"0",M408:M438,"9*")</f>
        <v>0</v>
      </c>
      <c r="E407" s="22">
        <f>SUMIFS(E408:E438, N408:N438,"0",M408:M438,"9*")</f>
        <v>0</v>
      </c>
      <c r="F407" s="22">
        <f>SUMIFS(F408:F438, N408:N438,"0",M408:M438,"9*")</f>
        <v>0</v>
      </c>
      <c r="G407" s="22">
        <f>SUMIFS(G408:G438, N408:N438,"0",M408:M438,"9*")</f>
        <v>0</v>
      </c>
      <c r="H407" s="22">
        <f>SUMIFS(H408:H438, N408:N438,"0",M408:M438,"9*")</f>
        <v>0</v>
      </c>
      <c r="J407" s="22">
        <f t="shared" si="12"/>
        <v>0</v>
      </c>
      <c r="K407" s="22">
        <f t="shared" si="13"/>
        <v>0</v>
      </c>
      <c r="M407" s="24" t="s">
        <v>795</v>
      </c>
      <c r="N407" s="22" t="s">
        <v>14</v>
      </c>
    </row>
    <row r="408" spans="2:14" ht="12.75" x14ac:dyDescent="0.2">
      <c r="B408" s="24" t="s">
        <v>798</v>
      </c>
      <c r="C408"/>
      <c r="D408" s="22">
        <f>SUMIFS(D409:D438, N409:N438,"0",M409:M438,"91*")</f>
        <v>0</v>
      </c>
      <c r="E408" s="22">
        <f>SUMIFS(E409:E438, N409:N438,"0",M409:M438,"91*")</f>
        <v>0</v>
      </c>
      <c r="F408" s="22">
        <f>SUMIFS(F409:F438, N409:N438,"0",M409:M438,"91*")</f>
        <v>0</v>
      </c>
      <c r="G408" s="22">
        <f>SUMIFS(G409:G438, N409:N438,"0",M409:M438,"91*")</f>
        <v>0</v>
      </c>
      <c r="H408" s="22">
        <f>SUMIFS(H409:H438, N409:N438,"0",M409:M438,"91*")</f>
        <v>0</v>
      </c>
      <c r="J408" s="22">
        <f t="shared" si="12"/>
        <v>0</v>
      </c>
      <c r="K408" s="22">
        <f t="shared" si="13"/>
        <v>0</v>
      </c>
      <c r="M408" s="24" t="s">
        <v>797</v>
      </c>
      <c r="N408" s="22" t="s">
        <v>14</v>
      </c>
    </row>
    <row r="409" spans="2:14" ht="12.75" x14ac:dyDescent="0.2">
      <c r="B409"/>
      <c r="C409" s="25" t="s">
        <v>800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J409" s="23">
        <f t="shared" si="12"/>
        <v>0</v>
      </c>
      <c r="K409" s="23">
        <f t="shared" si="13"/>
        <v>0</v>
      </c>
      <c r="M409" s="25" t="s">
        <v>799</v>
      </c>
      <c r="N409" s="23" t="s">
        <v>20</v>
      </c>
    </row>
    <row r="410" spans="2:14" ht="12.75" x14ac:dyDescent="0.2">
      <c r="B410"/>
      <c r="C410" s="25" t="s">
        <v>802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J410" s="23">
        <f t="shared" si="12"/>
        <v>0</v>
      </c>
      <c r="K410" s="23">
        <f t="shared" si="13"/>
        <v>0</v>
      </c>
      <c r="M410" s="25" t="s">
        <v>801</v>
      </c>
      <c r="N410" s="23" t="s">
        <v>20</v>
      </c>
    </row>
    <row r="411" spans="2:14" ht="12.75" x14ac:dyDescent="0.2">
      <c r="B411"/>
      <c r="C411" s="25" t="s">
        <v>804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J411" s="23">
        <f t="shared" si="12"/>
        <v>0</v>
      </c>
      <c r="K411" s="23">
        <f t="shared" si="13"/>
        <v>0</v>
      </c>
      <c r="M411" s="25" t="s">
        <v>803</v>
      </c>
      <c r="N411" s="23" t="s">
        <v>20</v>
      </c>
    </row>
    <row r="412" spans="2:14" ht="12.75" x14ac:dyDescent="0.2">
      <c r="B412"/>
      <c r="C412" s="25" t="s">
        <v>806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J412" s="23">
        <f t="shared" si="12"/>
        <v>0</v>
      </c>
      <c r="K412" s="23">
        <f t="shared" si="13"/>
        <v>0</v>
      </c>
      <c r="M412" s="25" t="s">
        <v>805</v>
      </c>
      <c r="N412" s="23" t="s">
        <v>20</v>
      </c>
    </row>
    <row r="413" spans="2:14" ht="12.75" x14ac:dyDescent="0.2">
      <c r="B413"/>
      <c r="C413" s="25" t="s">
        <v>808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J413" s="23">
        <f t="shared" si="12"/>
        <v>0</v>
      </c>
      <c r="K413" s="23">
        <f t="shared" si="13"/>
        <v>0</v>
      </c>
      <c r="M413" s="25" t="s">
        <v>807</v>
      </c>
      <c r="N413" s="23" t="s">
        <v>20</v>
      </c>
    </row>
    <row r="414" spans="2:14" ht="12.75" x14ac:dyDescent="0.2">
      <c r="B414"/>
      <c r="C414" s="25" t="s">
        <v>810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J414" s="23">
        <f t="shared" si="12"/>
        <v>0</v>
      </c>
      <c r="K414" s="23">
        <f t="shared" si="13"/>
        <v>0</v>
      </c>
      <c r="M414" s="25" t="s">
        <v>809</v>
      </c>
      <c r="N414" s="23" t="s">
        <v>20</v>
      </c>
    </row>
    <row r="415" spans="2:14" ht="12.75" x14ac:dyDescent="0.2">
      <c r="B415"/>
      <c r="C415" s="25" t="s">
        <v>812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  <c r="J415" s="23">
        <f t="shared" si="12"/>
        <v>0</v>
      </c>
      <c r="K415" s="23">
        <f t="shared" si="13"/>
        <v>0</v>
      </c>
      <c r="M415" s="25" t="s">
        <v>811</v>
      </c>
      <c r="N415" s="23" t="s">
        <v>20</v>
      </c>
    </row>
    <row r="416" spans="2:14" ht="12.75" x14ac:dyDescent="0.2">
      <c r="B416"/>
      <c r="C416" s="25" t="s">
        <v>814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J416" s="23">
        <f t="shared" si="12"/>
        <v>0</v>
      </c>
      <c r="K416" s="23">
        <f t="shared" si="13"/>
        <v>0</v>
      </c>
      <c r="M416" s="25" t="s">
        <v>813</v>
      </c>
      <c r="N416" s="23" t="s">
        <v>20</v>
      </c>
    </row>
    <row r="417" spans="2:14" ht="12.75" x14ac:dyDescent="0.2">
      <c r="B417" s="24" t="s">
        <v>816</v>
      </c>
      <c r="C417"/>
      <c r="D417" s="22">
        <f>SUMIFS(D418:D438, N418:N438,"0",M418:M438,"92*")</f>
        <v>0</v>
      </c>
      <c r="E417" s="22">
        <f>SUMIFS(E418:E438, N418:N438,"0",M418:M438,"92*")</f>
        <v>0</v>
      </c>
      <c r="F417" s="22">
        <f>SUMIFS(F418:F438, N418:N438,"0",M418:M438,"92*")</f>
        <v>0</v>
      </c>
      <c r="G417" s="22">
        <f>SUMIFS(G418:G438, N418:N438,"0",M418:M438,"92*")</f>
        <v>0</v>
      </c>
      <c r="H417" s="22">
        <f>SUMIFS(H418:H438, N418:N438,"0",M418:M438,"92*")</f>
        <v>0</v>
      </c>
      <c r="J417" s="22">
        <f t="shared" si="12"/>
        <v>0</v>
      </c>
      <c r="K417" s="22">
        <f t="shared" si="13"/>
        <v>0</v>
      </c>
      <c r="M417" s="24" t="s">
        <v>815</v>
      </c>
      <c r="N417" s="22" t="s">
        <v>14</v>
      </c>
    </row>
    <row r="418" spans="2:14" ht="12.75" x14ac:dyDescent="0.2">
      <c r="B418"/>
      <c r="C418" s="25" t="s">
        <v>818</v>
      </c>
      <c r="D418" s="23">
        <v>0</v>
      </c>
      <c r="E418" s="23">
        <v>0</v>
      </c>
      <c r="F418" s="23">
        <v>0</v>
      </c>
      <c r="G418" s="23">
        <v>0</v>
      </c>
      <c r="H418" s="23">
        <v>0</v>
      </c>
      <c r="J418" s="23">
        <f t="shared" si="12"/>
        <v>0</v>
      </c>
      <c r="K418" s="23">
        <f t="shared" si="13"/>
        <v>0</v>
      </c>
      <c r="M418" s="25" t="s">
        <v>817</v>
      </c>
      <c r="N418" s="23" t="s">
        <v>20</v>
      </c>
    </row>
    <row r="419" spans="2:14" ht="12.75" x14ac:dyDescent="0.2">
      <c r="B419"/>
      <c r="C419" s="25" t="s">
        <v>820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J419" s="23">
        <f t="shared" si="12"/>
        <v>0</v>
      </c>
      <c r="K419" s="23">
        <f t="shared" si="13"/>
        <v>0</v>
      </c>
      <c r="M419" s="25" t="s">
        <v>819</v>
      </c>
      <c r="N419" s="23" t="s">
        <v>20</v>
      </c>
    </row>
    <row r="420" spans="2:14" ht="12.75" x14ac:dyDescent="0.2">
      <c r="B420"/>
      <c r="C420" s="25" t="s">
        <v>822</v>
      </c>
      <c r="D420" s="23">
        <v>0</v>
      </c>
      <c r="E420" s="23">
        <v>0</v>
      </c>
      <c r="F420" s="23">
        <v>0</v>
      </c>
      <c r="G420" s="23">
        <v>0</v>
      </c>
      <c r="H420" s="23">
        <v>0</v>
      </c>
      <c r="J420" s="23">
        <f t="shared" si="12"/>
        <v>0</v>
      </c>
      <c r="K420" s="23">
        <f t="shared" si="13"/>
        <v>0</v>
      </c>
      <c r="M420" s="25" t="s">
        <v>821</v>
      </c>
      <c r="N420" s="23" t="s">
        <v>20</v>
      </c>
    </row>
    <row r="421" spans="2:14" ht="12.75" x14ac:dyDescent="0.2">
      <c r="B421"/>
      <c r="C421" s="25" t="s">
        <v>824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J421" s="23">
        <f t="shared" si="12"/>
        <v>0</v>
      </c>
      <c r="K421" s="23">
        <f t="shared" si="13"/>
        <v>0</v>
      </c>
      <c r="M421" s="25" t="s">
        <v>823</v>
      </c>
      <c r="N421" s="23" t="s">
        <v>20</v>
      </c>
    </row>
    <row r="422" spans="2:14" ht="12.75" x14ac:dyDescent="0.2">
      <c r="B422"/>
      <c r="C422" s="25" t="s">
        <v>826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  <c r="J422" s="23">
        <f t="shared" si="12"/>
        <v>0</v>
      </c>
      <c r="K422" s="23">
        <f t="shared" si="13"/>
        <v>0</v>
      </c>
      <c r="M422" s="25" t="s">
        <v>825</v>
      </c>
      <c r="N422" s="23" t="s">
        <v>20</v>
      </c>
    </row>
    <row r="423" spans="2:14" ht="12.75" x14ac:dyDescent="0.2">
      <c r="B423"/>
      <c r="C423" s="25" t="s">
        <v>828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J423" s="23">
        <f t="shared" si="12"/>
        <v>0</v>
      </c>
      <c r="K423" s="23">
        <f t="shared" si="13"/>
        <v>0</v>
      </c>
      <c r="M423" s="25" t="s">
        <v>827</v>
      </c>
      <c r="N423" s="23" t="s">
        <v>20</v>
      </c>
    </row>
    <row r="424" spans="2:14" ht="12.75" x14ac:dyDescent="0.2">
      <c r="B424"/>
      <c r="C424" s="25" t="s">
        <v>830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J424" s="23">
        <f t="shared" si="12"/>
        <v>0</v>
      </c>
      <c r="K424" s="23">
        <f t="shared" si="13"/>
        <v>0</v>
      </c>
      <c r="M424" s="25" t="s">
        <v>829</v>
      </c>
      <c r="N424" s="23" t="s">
        <v>20</v>
      </c>
    </row>
    <row r="425" spans="2:14" ht="12.75" x14ac:dyDescent="0.2">
      <c r="B425"/>
      <c r="C425" s="25" t="s">
        <v>832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J425" s="23">
        <f t="shared" si="12"/>
        <v>0</v>
      </c>
      <c r="K425" s="23">
        <f t="shared" si="13"/>
        <v>0</v>
      </c>
      <c r="M425" s="25" t="s">
        <v>831</v>
      </c>
      <c r="N425" s="23" t="s">
        <v>20</v>
      </c>
    </row>
    <row r="426" spans="2:14" ht="12.75" x14ac:dyDescent="0.2">
      <c r="B426" s="24" t="s">
        <v>834</v>
      </c>
      <c r="C426"/>
      <c r="D426" s="22">
        <f>SUMIFS(D427:D438, N427:N438,"0",M427:M438,"93*")</f>
        <v>0</v>
      </c>
      <c r="E426" s="22">
        <f>SUMIFS(E427:E438, N427:N438,"0",M427:M438,"93*")</f>
        <v>0</v>
      </c>
      <c r="F426" s="22">
        <f>SUMIFS(F427:F438, N427:N438,"0",M427:M438,"93*")</f>
        <v>0</v>
      </c>
      <c r="G426" s="22">
        <f>SUMIFS(G427:G438, N427:N438,"0",M427:M438,"93*")</f>
        <v>0</v>
      </c>
      <c r="H426" s="22">
        <f>SUMIFS(H427:H438, N427:N438,"0",M427:M438,"93*")</f>
        <v>0</v>
      </c>
      <c r="J426" s="22">
        <f t="shared" si="12"/>
        <v>0</v>
      </c>
      <c r="K426" s="22">
        <f t="shared" si="13"/>
        <v>0</v>
      </c>
      <c r="M426" s="24" t="s">
        <v>833</v>
      </c>
      <c r="N426" s="22" t="s">
        <v>14</v>
      </c>
    </row>
    <row r="427" spans="2:14" ht="12.75" x14ac:dyDescent="0.2">
      <c r="B427"/>
      <c r="C427" s="25" t="s">
        <v>836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J427" s="23">
        <f t="shared" si="12"/>
        <v>0</v>
      </c>
      <c r="K427" s="23">
        <f t="shared" si="13"/>
        <v>0</v>
      </c>
      <c r="M427" s="25" t="s">
        <v>835</v>
      </c>
      <c r="N427" s="23" t="s">
        <v>20</v>
      </c>
    </row>
    <row r="428" spans="2:14" ht="12.75" x14ac:dyDescent="0.2">
      <c r="B428"/>
      <c r="C428" s="25" t="s">
        <v>838</v>
      </c>
      <c r="D428" s="23">
        <v>0</v>
      </c>
      <c r="E428" s="23">
        <v>0</v>
      </c>
      <c r="F428" s="23">
        <v>0</v>
      </c>
      <c r="G428" s="23">
        <v>0</v>
      </c>
      <c r="H428" s="23">
        <v>0</v>
      </c>
      <c r="J428" s="23">
        <f t="shared" si="12"/>
        <v>0</v>
      </c>
      <c r="K428" s="23">
        <f t="shared" si="13"/>
        <v>0</v>
      </c>
      <c r="M428" s="25" t="s">
        <v>837</v>
      </c>
      <c r="N428" s="23" t="s">
        <v>20</v>
      </c>
    </row>
    <row r="429" spans="2:14" ht="12.75" x14ac:dyDescent="0.2">
      <c r="B429" s="24" t="s">
        <v>840</v>
      </c>
      <c r="C429"/>
      <c r="D429" s="22">
        <f>SUMIFS(D430:D438, N430:N438,"0",M430:M438,"94*")</f>
        <v>0</v>
      </c>
      <c r="E429" s="22">
        <f>SUMIFS(E430:E438, N430:N438,"0",M430:M438,"94*")</f>
        <v>0</v>
      </c>
      <c r="F429" s="22">
        <f>SUMIFS(F430:F438, N430:N438,"0",M430:M438,"94*")</f>
        <v>0</v>
      </c>
      <c r="G429" s="22">
        <f>SUMIFS(G430:G438, N430:N438,"0",M430:M438,"94*")</f>
        <v>0</v>
      </c>
      <c r="H429" s="22">
        <f>SUMIFS(H430:H438, N430:N438,"0",M430:M438,"94*")</f>
        <v>0</v>
      </c>
      <c r="J429" s="22">
        <f t="shared" si="12"/>
        <v>0</v>
      </c>
      <c r="K429" s="22">
        <f t="shared" si="13"/>
        <v>0</v>
      </c>
      <c r="M429" s="24" t="s">
        <v>839</v>
      </c>
      <c r="N429" s="22" t="s">
        <v>14</v>
      </c>
    </row>
    <row r="430" spans="2:14" ht="12.75" x14ac:dyDescent="0.2">
      <c r="B430"/>
      <c r="C430" s="25" t="s">
        <v>842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J430" s="23">
        <f t="shared" si="12"/>
        <v>0</v>
      </c>
      <c r="K430" s="23">
        <f t="shared" si="13"/>
        <v>0</v>
      </c>
      <c r="M430" s="25" t="s">
        <v>841</v>
      </c>
      <c r="N430" s="23" t="s">
        <v>20</v>
      </c>
    </row>
    <row r="431" spans="2:14" ht="12.75" x14ac:dyDescent="0.2">
      <c r="B431"/>
      <c r="C431" s="25" t="s">
        <v>844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J431" s="23">
        <f t="shared" si="12"/>
        <v>0</v>
      </c>
      <c r="K431" s="23">
        <f t="shared" si="13"/>
        <v>0</v>
      </c>
      <c r="M431" s="25" t="s">
        <v>843</v>
      </c>
      <c r="N431" s="23" t="s">
        <v>20</v>
      </c>
    </row>
    <row r="432" spans="2:14" ht="12.75" x14ac:dyDescent="0.2">
      <c r="B432" s="24" t="s">
        <v>846</v>
      </c>
      <c r="C432"/>
      <c r="D432" s="22">
        <f>SUMIFS(D433:D438, N433:N438,"0",M433:M438,"95*")</f>
        <v>0</v>
      </c>
      <c r="E432" s="22">
        <f>SUMIFS(E433:E438, N433:N438,"0",M433:M438,"95*")</f>
        <v>0</v>
      </c>
      <c r="F432" s="22">
        <f>SUMIFS(F433:F438, N433:N438,"0",M433:M438,"95*")</f>
        <v>0</v>
      </c>
      <c r="G432" s="22">
        <f>SUMIFS(G433:G438, N433:N438,"0",M433:M438,"95*")</f>
        <v>0</v>
      </c>
      <c r="H432" s="22">
        <f>SUMIFS(H433:H438, N433:N438,"0",M433:M438,"95*")</f>
        <v>0</v>
      </c>
      <c r="J432" s="22">
        <f t="shared" si="12"/>
        <v>0</v>
      </c>
      <c r="K432" s="22">
        <f t="shared" si="13"/>
        <v>0</v>
      </c>
      <c r="M432" s="24" t="s">
        <v>845</v>
      </c>
      <c r="N432" s="22" t="s">
        <v>14</v>
      </c>
    </row>
    <row r="433" spans="2:14" ht="12.75" x14ac:dyDescent="0.2">
      <c r="B433"/>
      <c r="C433" s="25" t="s">
        <v>848</v>
      </c>
      <c r="D433" s="23">
        <v>0</v>
      </c>
      <c r="E433" s="23">
        <v>0</v>
      </c>
      <c r="F433" s="23">
        <v>0</v>
      </c>
      <c r="G433" s="23">
        <v>0</v>
      </c>
      <c r="H433" s="23">
        <v>0</v>
      </c>
      <c r="J433" s="23">
        <f t="shared" si="12"/>
        <v>0</v>
      </c>
      <c r="K433" s="23">
        <f t="shared" si="13"/>
        <v>0</v>
      </c>
      <c r="M433" s="25" t="s">
        <v>847</v>
      </c>
      <c r="N433" s="23" t="s">
        <v>20</v>
      </c>
    </row>
    <row r="434" spans="2:14" ht="12.75" x14ac:dyDescent="0.2">
      <c r="B434" s="24" t="s">
        <v>850</v>
      </c>
      <c r="C434"/>
      <c r="D434" s="22">
        <f>SUMIFS(D435:D438, N435:N438,"0",M435:M438,"96*")</f>
        <v>0</v>
      </c>
      <c r="E434" s="22">
        <f>SUMIFS(E435:E438, N435:N438,"0",M435:M438,"96*")</f>
        <v>0</v>
      </c>
      <c r="F434" s="22">
        <f>SUMIFS(F435:F438, N435:N438,"0",M435:M438,"96*")</f>
        <v>0</v>
      </c>
      <c r="G434" s="22">
        <f>SUMIFS(G435:G438, N435:N438,"0",M435:M438,"96*")</f>
        <v>0</v>
      </c>
      <c r="H434" s="22">
        <f>SUMIFS(H435:H438, N435:N438,"0",M435:M438,"96*")</f>
        <v>0</v>
      </c>
      <c r="J434" s="22">
        <f t="shared" si="12"/>
        <v>0</v>
      </c>
      <c r="K434" s="22">
        <f t="shared" si="13"/>
        <v>0</v>
      </c>
      <c r="M434" s="24" t="s">
        <v>849</v>
      </c>
      <c r="N434" s="22" t="s">
        <v>14</v>
      </c>
    </row>
    <row r="435" spans="2:14" ht="12.75" x14ac:dyDescent="0.2">
      <c r="B435"/>
      <c r="C435" s="25" t="s">
        <v>852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J435" s="23">
        <f t="shared" si="12"/>
        <v>0</v>
      </c>
      <c r="K435" s="23">
        <f t="shared" si="13"/>
        <v>0</v>
      </c>
      <c r="M435" s="25" t="s">
        <v>851</v>
      </c>
      <c r="N435" s="23" t="s">
        <v>20</v>
      </c>
    </row>
    <row r="436" spans="2:14" ht="12.75" x14ac:dyDescent="0.2">
      <c r="B436"/>
      <c r="C436" s="25" t="s">
        <v>854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J436" s="23">
        <f t="shared" si="12"/>
        <v>0</v>
      </c>
      <c r="K436" s="23">
        <f t="shared" si="13"/>
        <v>0</v>
      </c>
      <c r="M436" s="25" t="s">
        <v>853</v>
      </c>
      <c r="N436" s="23" t="s">
        <v>20</v>
      </c>
    </row>
    <row r="437" spans="2:14" ht="12.75" x14ac:dyDescent="0.2">
      <c r="B437" s="24" t="s">
        <v>856</v>
      </c>
      <c r="C437"/>
      <c r="D437" s="22">
        <f>SUMIFS(D438:D438, N438:N438,"0",M438:M438,"99*")</f>
        <v>0</v>
      </c>
      <c r="E437" s="22">
        <f>SUMIFS(E438:E438, N438:N438,"0",M438:M438,"99*")</f>
        <v>0</v>
      </c>
      <c r="F437" s="22">
        <f>SUMIFS(F438:F438, N438:N438,"0",M438:M438,"99*")</f>
        <v>0</v>
      </c>
      <c r="G437" s="22">
        <f>SUMIFS(G438:G438, N438:N438,"0",M438:M438,"99*")</f>
        <v>0</v>
      </c>
      <c r="H437" s="22">
        <f>SUMIFS(H438:H438, N438:N438,"0",M438:M438,"99*")</f>
        <v>0</v>
      </c>
      <c r="J437" s="22">
        <f t="shared" si="12"/>
        <v>0</v>
      </c>
      <c r="K437" s="22">
        <f t="shared" si="13"/>
        <v>0</v>
      </c>
      <c r="M437" s="24" t="s">
        <v>855</v>
      </c>
      <c r="N437" s="22" t="s">
        <v>14</v>
      </c>
    </row>
    <row r="438" spans="2:14" ht="12.75" x14ac:dyDescent="0.2">
      <c r="B438"/>
      <c r="C438" s="25" t="s">
        <v>858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J438" s="23">
        <f t="shared" si="12"/>
        <v>0</v>
      </c>
      <c r="K438" s="23">
        <f t="shared" si="13"/>
        <v>0</v>
      </c>
      <c r="M438" s="25" t="s">
        <v>857</v>
      </c>
      <c r="N438" s="23" t="s">
        <v>20</v>
      </c>
    </row>
    <row r="439" spans="2:14" x14ac:dyDescent="0.2">
      <c r="C439" s="24" t="s">
        <v>859</v>
      </c>
      <c r="D439" s="22">
        <f>SUMIF(N13:N438,"=0",D13:D438)</f>
        <v>0</v>
      </c>
      <c r="E439" s="22">
        <f>SUMIF(N13:N438,"=0",E13:E438)</f>
        <v>8482460.6099999994</v>
      </c>
      <c r="F439" s="22">
        <f>SUMIF(N13:N438,"=0",F13:F438)</f>
        <v>8482460.6099999994</v>
      </c>
      <c r="G439" s="22">
        <f>SUMIF(N13:N438,"=0",G13:G438)</f>
        <v>8482460.6099999994</v>
      </c>
      <c r="H439" s="22">
        <f>SUMIF(N13:N438,"=0",H13:H438)</f>
        <v>8482460.6099999994</v>
      </c>
      <c r="J439" s="22">
        <f>SUMIF(N13:N438,"=0",J13:J438)</f>
        <v>0</v>
      </c>
      <c r="K439" s="22">
        <f t="shared" si="13"/>
        <v>0</v>
      </c>
    </row>
    <row r="440" spans="2:14" x14ac:dyDescent="0.2">
      <c r="D440" s="9"/>
      <c r="E440" s="10"/>
      <c r="F440" s="10"/>
    </row>
    <row r="441" spans="2:14" x14ac:dyDescent="0.2">
      <c r="B441" s="6"/>
      <c r="D441" s="9"/>
      <c r="E441" s="10"/>
      <c r="F441" s="10"/>
    </row>
    <row r="442" spans="2:14" x14ac:dyDescent="0.2">
      <c r="B442" s="6"/>
      <c r="D442" s="9"/>
      <c r="E442" s="10"/>
      <c r="F442" s="10"/>
    </row>
    <row r="443" spans="2:14" x14ac:dyDescent="0.2">
      <c r="D443" s="25" t="s">
        <v>860</v>
      </c>
    </row>
    <row r="444" spans="2:14" x14ac:dyDescent="0.2">
      <c r="B444" s="6"/>
      <c r="D444" s="9"/>
      <c r="E444" s="10"/>
      <c r="F444" s="10"/>
    </row>
    <row r="445" spans="2:14" x14ac:dyDescent="0.2">
      <c r="B445" s="7"/>
      <c r="D445" s="12"/>
    </row>
    <row r="446" spans="2:14" x14ac:dyDescent="0.2">
      <c r="D446" s="12"/>
    </row>
    <row r="447" spans="2:14" x14ac:dyDescent="0.2">
      <c r="B447" s="6"/>
      <c r="D447" s="9"/>
      <c r="E447" s="10"/>
      <c r="F447" s="10"/>
    </row>
    <row r="448" spans="2:14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7">
    <mergeCell ref="B8:K8"/>
    <mergeCell ref="I10:J11"/>
    <mergeCell ref="B12:C12"/>
    <mergeCell ref="B11:C11"/>
    <mergeCell ref="B10:C10"/>
    <mergeCell ref="K10:K11"/>
    <mergeCell ref="E10:E11"/>
    <mergeCell ref="F10:F11"/>
    <mergeCell ref="D10:D11"/>
    <mergeCell ref="G10:G11"/>
    <mergeCell ref="H10:H11"/>
    <mergeCell ref="B2:K2"/>
    <mergeCell ref="B3:K3"/>
    <mergeCell ref="B4:K4"/>
    <mergeCell ref="B5:K5"/>
    <mergeCell ref="B7:K7"/>
    <mergeCell ref="B6:K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IP-12</oddHeader>
    <oddFooter>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IP-12</vt:lpstr>
      <vt:lpstr>'IP-12'!Títulos_a_imprimir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2017-07-07T15:57:28Z</cp:lastPrinted>
  <dcterms:created xsi:type="dcterms:W3CDTF">1996-11-27T10:00:04Z</dcterms:created>
  <dcterms:modified xsi:type="dcterms:W3CDTF">2022-03-29T18:19:27Z</dcterms:modified>
</cp:coreProperties>
</file>